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80f7520f75dcdd/ČAS/SCM/Testování/"/>
    </mc:Choice>
  </mc:AlternateContent>
  <xr:revisionPtr revIDLastSave="8" documentId="8_{2773A67E-B979-45AE-A269-56EF5091FF64}" xr6:coauthVersionLast="47" xr6:coauthVersionMax="47" xr10:uidLastSave="{CCDB721C-88D3-44F5-990F-55EC054EB08F}"/>
  <bookViews>
    <workbookView xWindow="-108" yWindow="-108" windowWidth="23256" windowHeight="13896" xr2:uid="{85E685F2-5B6E-415C-BF85-994414C0D0D4}"/>
  </bookViews>
  <sheets>
    <sheet name="TS SOUHR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4" i="1" l="1"/>
  <c r="AA406" i="1"/>
  <c r="AB406" i="1"/>
  <c r="AA405" i="1"/>
  <c r="AB405" i="1"/>
  <c r="AA404" i="1"/>
  <c r="AB404" i="1"/>
  <c r="Z406" i="1"/>
  <c r="Z405" i="1"/>
  <c r="Z404" i="1"/>
  <c r="Y406" i="1"/>
  <c r="Y405" i="1"/>
  <c r="Y404" i="1"/>
  <c r="L407" i="1"/>
  <c r="L403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L406" i="1"/>
  <c r="L405" i="1"/>
  <c r="L402" i="1"/>
</calcChain>
</file>

<file path=xl/sharedStrings.xml><?xml version="1.0" encoding="utf-8"?>
<sst xmlns="http://schemas.openxmlformats.org/spreadsheetml/2006/main" count="3311" uniqueCount="739">
  <si>
    <t>DATUM TS</t>
  </si>
  <si>
    <t>Příjmení a jméno</t>
  </si>
  <si>
    <t>Pohlavi</t>
  </si>
  <si>
    <t>Věk</t>
  </si>
  <si>
    <t>AO/AK</t>
  </si>
  <si>
    <t>Kraj</t>
  </si>
  <si>
    <t>Sekce</t>
  </si>
  <si>
    <t>Hlavní disciplína</t>
  </si>
  <si>
    <t>PB</t>
  </si>
  <si>
    <t>Testování</t>
  </si>
  <si>
    <t>20 m PVS</t>
  </si>
  <si>
    <t>30 m Letmo</t>
  </si>
  <si>
    <t>Desetiskok</t>
  </si>
  <si>
    <t>Trojskok z místa LPL</t>
  </si>
  <si>
    <t>Trojskok z místa PLP</t>
  </si>
  <si>
    <t>Vertikální výskok</t>
  </si>
  <si>
    <t>Výskok po amortizaci z 20 cm</t>
  </si>
  <si>
    <t>Index reaktivní síly (RSI)</t>
  </si>
  <si>
    <t>Skok z místa</t>
  </si>
  <si>
    <t>Autový hod</t>
  </si>
  <si>
    <t>Koule vzad</t>
  </si>
  <si>
    <t>12 min</t>
  </si>
  <si>
    <t>Beep test</t>
  </si>
  <si>
    <t>Stojka</t>
  </si>
  <si>
    <t>Kotoul vpřed</t>
  </si>
  <si>
    <t>Kotoul vzad</t>
  </si>
  <si>
    <t>Výmyk</t>
  </si>
  <si>
    <t>18.-19. 11. 2023</t>
  </si>
  <si>
    <t>Adam Antonín</t>
  </si>
  <si>
    <t>M</t>
  </si>
  <si>
    <t>TJ Sokol Kolín-atletika</t>
  </si>
  <si>
    <t>Středočeský V</t>
  </si>
  <si>
    <t>vrhy a hody</t>
  </si>
  <si>
    <t>hod kladivem 4kg</t>
  </si>
  <si>
    <t>60.71</t>
  </si>
  <si>
    <t>24.-26.11.2023</t>
  </si>
  <si>
    <t>Alföldi Adam</t>
  </si>
  <si>
    <t>A. C. TEPO Kladno</t>
  </si>
  <si>
    <t>Středočeský</t>
  </si>
  <si>
    <t>skoky</t>
  </si>
  <si>
    <t>skok o tyči</t>
  </si>
  <si>
    <t>1.-3.12.2023</t>
  </si>
  <si>
    <t>Andrlová Bára</t>
  </si>
  <si>
    <t>Ž</t>
  </si>
  <si>
    <t>TJ Sokol Opava</t>
  </si>
  <si>
    <t>Moravskoslezský TŘ</t>
  </si>
  <si>
    <t>hod oštěpem 500g</t>
  </si>
  <si>
    <t>45.75</t>
  </si>
  <si>
    <t>Apltauer Václav</t>
  </si>
  <si>
    <t>AC Čáslav z.s.</t>
  </si>
  <si>
    <t>sprinty</t>
  </si>
  <si>
    <t>400 m</t>
  </si>
  <si>
    <t>51.32</t>
  </si>
  <si>
    <t>Baláč Filip</t>
  </si>
  <si>
    <t>Atletický klub Ludvíka Daňka Blansko, z.s.</t>
  </si>
  <si>
    <t>Jihomoravský 2</t>
  </si>
  <si>
    <t>300 m</t>
  </si>
  <si>
    <t>16.-19.11. 2023</t>
  </si>
  <si>
    <t>Balcar Štěpán</t>
  </si>
  <si>
    <t>TJ Sokol Hradec Králové</t>
  </si>
  <si>
    <t>Královéhradecký</t>
  </si>
  <si>
    <t>překážky</t>
  </si>
  <si>
    <t>300 m překážek</t>
  </si>
  <si>
    <t>Bartková Julie</t>
  </si>
  <si>
    <t>SSK Vítkovice, z.s.</t>
  </si>
  <si>
    <t>Moravskoslezský OS</t>
  </si>
  <si>
    <t>vrh koulí 3kg</t>
  </si>
  <si>
    <t>Bébrová Sofie</t>
  </si>
  <si>
    <t>trojskok</t>
  </si>
  <si>
    <t>Bedrnová Aneta</t>
  </si>
  <si>
    <t>60 m</t>
  </si>
  <si>
    <t>Behenský Kristian</t>
  </si>
  <si>
    <t>ASK Dipoli z.s.</t>
  </si>
  <si>
    <t>Středočeský Z</t>
  </si>
  <si>
    <t>víceboje</t>
  </si>
  <si>
    <t>desetiboj</t>
  </si>
  <si>
    <t>Běhounová Michaela</t>
  </si>
  <si>
    <t>TJ VS Tábor, z. s.</t>
  </si>
  <si>
    <t>Jihočeský</t>
  </si>
  <si>
    <t>100 m překážek</t>
  </si>
  <si>
    <t>14.54</t>
  </si>
  <si>
    <t>Bennour Lukáš Adam</t>
  </si>
  <si>
    <t>AK Slovan Duchcov</t>
  </si>
  <si>
    <t>Ústecký</t>
  </si>
  <si>
    <t>běhy/chůze</t>
  </si>
  <si>
    <t>1500 m</t>
  </si>
  <si>
    <t>4:12.35</t>
  </si>
  <si>
    <t>Berný Tadeáš</t>
  </si>
  <si>
    <t>AC TJ Jičín</t>
  </si>
  <si>
    <t>Liberecký</t>
  </si>
  <si>
    <t>Bezdíčková Dominika</t>
  </si>
  <si>
    <t>AC Moravská Slavia Brno, spolek</t>
  </si>
  <si>
    <t>Jihomoravský 1</t>
  </si>
  <si>
    <t>400 m překážek</t>
  </si>
  <si>
    <t>62.57</t>
  </si>
  <si>
    <t>Bílek Jan</t>
  </si>
  <si>
    <t>JAC Brno</t>
  </si>
  <si>
    <t>10.-12.11.2023</t>
  </si>
  <si>
    <t>Bílková Kateřina</t>
  </si>
  <si>
    <t>Atletika Chrudim, z.s.</t>
  </si>
  <si>
    <t>Pardubický</t>
  </si>
  <si>
    <t>Bílský Petr</t>
  </si>
  <si>
    <t>vrh koulí 6kg</t>
  </si>
  <si>
    <t>Bíman David</t>
  </si>
  <si>
    <t>AK ŠKODA Plzeň</t>
  </si>
  <si>
    <t>Plzeňský</t>
  </si>
  <si>
    <t>Blatný Jáchym</t>
  </si>
  <si>
    <t>SK Jeseniova</t>
  </si>
  <si>
    <t>Pražský 1/5</t>
  </si>
  <si>
    <t>Boháč Pankrác</t>
  </si>
  <si>
    <t>Hvězda Pardubice z.s.</t>
  </si>
  <si>
    <t>hod oštěpem 700g</t>
  </si>
  <si>
    <t>Bőhm Filip</t>
  </si>
  <si>
    <t>TJ TŽ Třinec</t>
  </si>
  <si>
    <t>13.78</t>
  </si>
  <si>
    <t>Böhmová Stella</t>
  </si>
  <si>
    <t>100 m</t>
  </si>
  <si>
    <t>Borunský Matěj</t>
  </si>
  <si>
    <t>2000 m překážek</t>
  </si>
  <si>
    <t>6:15.14</t>
  </si>
  <si>
    <t>Bradová Lea</t>
  </si>
  <si>
    <t>ASK Slavia Praha</t>
  </si>
  <si>
    <t>Pražský 6/10</t>
  </si>
  <si>
    <t>200 m překážek</t>
  </si>
  <si>
    <t>Brozdová Darina</t>
  </si>
  <si>
    <t>3000 m</t>
  </si>
  <si>
    <t>10:22.68</t>
  </si>
  <si>
    <t>Brožová Barbora</t>
  </si>
  <si>
    <t>Bruk Tomáš</t>
  </si>
  <si>
    <t>hod diskem 1.75kg</t>
  </si>
  <si>
    <t>50.43</t>
  </si>
  <si>
    <t>Březná Gabriela</t>
  </si>
  <si>
    <t>Atletika Poruba z.s.</t>
  </si>
  <si>
    <t>800 m</t>
  </si>
  <si>
    <t>2:13.65</t>
  </si>
  <si>
    <t>Březovič Richard</t>
  </si>
  <si>
    <t>Lokomotiva FOSFA Břeclav</t>
  </si>
  <si>
    <t>Buchta Martin</t>
  </si>
  <si>
    <t>Univerzitní sportovní klub Praha</t>
  </si>
  <si>
    <t>Ceplý Šimon</t>
  </si>
  <si>
    <t>48.94</t>
  </si>
  <si>
    <t>Čadek Jakub</t>
  </si>
  <si>
    <t>AKR Železná Ruda</t>
  </si>
  <si>
    <t>Černocká Kateřina</t>
  </si>
  <si>
    <t>Atletický klub Šternberk z.s.</t>
  </si>
  <si>
    <t>Olomouc</t>
  </si>
  <si>
    <t>skok vysoký</t>
  </si>
  <si>
    <t>Černý Šimon</t>
  </si>
  <si>
    <t>hod diskem 1.5kg</t>
  </si>
  <si>
    <t>52.84</t>
  </si>
  <si>
    <t>Černý Vojtěch</t>
  </si>
  <si>
    <t>Červenka Filip</t>
  </si>
  <si>
    <t>AC Čejkovice</t>
  </si>
  <si>
    <t>Červenková Anna</t>
  </si>
  <si>
    <t>-</t>
  </si>
  <si>
    <t>Červinka Jáchym</t>
  </si>
  <si>
    <t>AC Mladá Boleslav z.s.</t>
  </si>
  <si>
    <t>Čoka Tomáš</t>
  </si>
  <si>
    <t>TJ SK Čéčova Č.Budějovice, z.s.</t>
  </si>
  <si>
    <t>1:59.54</t>
  </si>
  <si>
    <t>Čudlý Matyáš</t>
  </si>
  <si>
    <t>Čumpelík Lukáš</t>
  </si>
  <si>
    <t>Čurda Ondřej</t>
  </si>
  <si>
    <t>Sokol Roztoky u Prahy</t>
  </si>
  <si>
    <t>200 m</t>
  </si>
  <si>
    <t>Daněčková Silvie</t>
  </si>
  <si>
    <t>Daněk Štěpán</t>
  </si>
  <si>
    <t>Atletika Holešov, z.s.</t>
  </si>
  <si>
    <t>Zlínský</t>
  </si>
  <si>
    <t>110 m překážek</t>
  </si>
  <si>
    <t>14.61</t>
  </si>
  <si>
    <t>Delprete Sofia</t>
  </si>
  <si>
    <t>Atletický klub Olomouc z.s.</t>
  </si>
  <si>
    <t>Dobešová Eliška</t>
  </si>
  <si>
    <t>TJ Sokol SG Plzeň-Petřín</t>
  </si>
  <si>
    <t>hod diskem 1kg</t>
  </si>
  <si>
    <t>Doležalová Tereza</t>
  </si>
  <si>
    <t>Dreisig Mikuláš</t>
  </si>
  <si>
    <t>Atletika Jihlava z.s.</t>
  </si>
  <si>
    <t>Vysočina</t>
  </si>
  <si>
    <t>Dušek Martin</t>
  </si>
  <si>
    <t>22.54</t>
  </si>
  <si>
    <t>Elsner Vítek</t>
  </si>
  <si>
    <t>Faltus Martin</t>
  </si>
  <si>
    <t>SK Nové Město nad Metují</t>
  </si>
  <si>
    <t>Feilhauerová Ema</t>
  </si>
  <si>
    <t>Atletický klub Emila Zátopka Kopřivnice</t>
  </si>
  <si>
    <t>59.22</t>
  </si>
  <si>
    <t>Fiala Jan</t>
  </si>
  <si>
    <t>Atletika Slavkov u Brna, z.s.</t>
  </si>
  <si>
    <t>vrh koulí 5kg</t>
  </si>
  <si>
    <t>Fialová Ema</t>
  </si>
  <si>
    <t>Fleisig Jonáš</t>
  </si>
  <si>
    <t>Fliegel Adam</t>
  </si>
  <si>
    <t>Foltys Jan</t>
  </si>
  <si>
    <t>1500 m překážek</t>
  </si>
  <si>
    <t>4:42.46</t>
  </si>
  <si>
    <t>Forejt Pavel</t>
  </si>
  <si>
    <t>Franklová Alžběta</t>
  </si>
  <si>
    <t>chůze dráha 10000 m</t>
  </si>
  <si>
    <t>Frejvaldová Martina</t>
  </si>
  <si>
    <t>SK Dobruška z.s.</t>
  </si>
  <si>
    <t>Fuchsig Tomáš</t>
  </si>
  <si>
    <t>USK PROVOD Ústí n/L.</t>
  </si>
  <si>
    <t>Fusková Tereza</t>
  </si>
  <si>
    <t>AC Slovácká Slavia Uherské Hradiště</t>
  </si>
  <si>
    <t>2:10.67</t>
  </si>
  <si>
    <t>Gala Petr</t>
  </si>
  <si>
    <t>ASK Lovosice</t>
  </si>
  <si>
    <t>Geist Patrik</t>
  </si>
  <si>
    <t>AK Sokol Nehvizdy</t>
  </si>
  <si>
    <t>26.97</t>
  </si>
  <si>
    <t>Grabovski Adam</t>
  </si>
  <si>
    <t>TJ Dukla Praha</t>
  </si>
  <si>
    <t>Gregorová Alice</t>
  </si>
  <si>
    <t>Greguš Petr</t>
  </si>
  <si>
    <t>14.52</t>
  </si>
  <si>
    <t>Groulík Rostislav</t>
  </si>
  <si>
    <t>Hanáková Adéla</t>
  </si>
  <si>
    <t>sedmiboj</t>
  </si>
  <si>
    <t>Hanek Štěpán</t>
  </si>
  <si>
    <t>54.6</t>
  </si>
  <si>
    <t>Hanušová Kateřina</t>
  </si>
  <si>
    <t>Hanzelka Daniel</t>
  </si>
  <si>
    <t>Havlíčková Anna</t>
  </si>
  <si>
    <t>Havlín Jonáš Jasoň</t>
  </si>
  <si>
    <t>AC Slovan Liberec, z.s.</t>
  </si>
  <si>
    <t>Havlínová Zuzana</t>
  </si>
  <si>
    <t>Atletika Stará Boleslav, z.s.</t>
  </si>
  <si>
    <t>2:13.14</t>
  </si>
  <si>
    <t>Havrda Antonín</t>
  </si>
  <si>
    <t>Hejtmánek Vojtěch</t>
  </si>
  <si>
    <t>14.53</t>
  </si>
  <si>
    <t>Hellmayerová Magdalena</t>
  </si>
  <si>
    <t>hod oštěpem 600g</t>
  </si>
  <si>
    <t>nemoc</t>
  </si>
  <si>
    <t>Herbs Václav</t>
  </si>
  <si>
    <t>1:56.69</t>
  </si>
  <si>
    <t>Hercík Matyáš</t>
  </si>
  <si>
    <t>Herinek Vojtěch</t>
  </si>
  <si>
    <t>60.24</t>
  </si>
  <si>
    <t>Heřmánková Michaela</t>
  </si>
  <si>
    <t>Hnida Jaroslav</t>
  </si>
  <si>
    <t>40.00</t>
  </si>
  <si>
    <t>Hník Lukáš</t>
  </si>
  <si>
    <t>skok daleký</t>
  </si>
  <si>
    <t>Hocke Barbora</t>
  </si>
  <si>
    <t>TJ Sokol Jaroměř</t>
  </si>
  <si>
    <t>Hoffmannová Elen</t>
  </si>
  <si>
    <t>Holeček Štěpán</t>
  </si>
  <si>
    <t>Holub Vít</t>
  </si>
  <si>
    <t>Holubnich Artem</t>
  </si>
  <si>
    <t>Holubová Adéla</t>
  </si>
  <si>
    <t>T. J. Sokol České Budějovice</t>
  </si>
  <si>
    <t>2:04.97</t>
  </si>
  <si>
    <t>Holzer Metoděj</t>
  </si>
  <si>
    <t>TJ Znojmo, z.s.</t>
  </si>
  <si>
    <t>Honl Martin</t>
  </si>
  <si>
    <t>Honzová Daniela</t>
  </si>
  <si>
    <t>hod kladivem 3kg</t>
  </si>
  <si>
    <t>Horák Lukáš</t>
  </si>
  <si>
    <t>Hošková Kateřina</t>
  </si>
  <si>
    <t>TJ VTŽ CHOMUTOV,z.s.</t>
  </si>
  <si>
    <t>Hozmanová Kristýna</t>
  </si>
  <si>
    <t>Atletika Klatovy</t>
  </si>
  <si>
    <t>Hranický Václav</t>
  </si>
  <si>
    <t>56.17</t>
  </si>
  <si>
    <t>Hrbáčová Anna</t>
  </si>
  <si>
    <t>Atletický klub Hošťálkovice, z. s.</t>
  </si>
  <si>
    <t>Hrdličková Nela</t>
  </si>
  <si>
    <t>Hroníková Vanesa</t>
  </si>
  <si>
    <t>AC Domažlice, z. s.</t>
  </si>
  <si>
    <t>Hrubý Marek</t>
  </si>
  <si>
    <t>Hruška Adam</t>
  </si>
  <si>
    <t>Atletika Havířov 1965</t>
  </si>
  <si>
    <t>Hudeček Petr</t>
  </si>
  <si>
    <t>22.21</t>
  </si>
  <si>
    <t>Hudečková Lucie</t>
  </si>
  <si>
    <t>2:16.76</t>
  </si>
  <si>
    <t>Huňková Alexandra</t>
  </si>
  <si>
    <t>15.25</t>
  </si>
  <si>
    <t>Hurych Daniel</t>
  </si>
  <si>
    <t>54.81</t>
  </si>
  <si>
    <t>Hůsková Barbora</t>
  </si>
  <si>
    <t>44.77</t>
  </si>
  <si>
    <t>Hynková Sára</t>
  </si>
  <si>
    <t>ŠAK Pardubice, Benešovka, z. s.</t>
  </si>
  <si>
    <t>Chalupová Anna Marie</t>
  </si>
  <si>
    <t>Charvátek Jan</t>
  </si>
  <si>
    <t>Chmátalová Lucie</t>
  </si>
  <si>
    <t>14.59</t>
  </si>
  <si>
    <t>Chovancová Marie</t>
  </si>
  <si>
    <t>Atletika Jižní Město</t>
  </si>
  <si>
    <t>Praha</t>
  </si>
  <si>
    <t>Chválová Julie</t>
  </si>
  <si>
    <t>SK Kotlářka Praha, z.s.</t>
  </si>
  <si>
    <t>Chvátalová Vendula</t>
  </si>
  <si>
    <t>Chvostková Eleni</t>
  </si>
  <si>
    <t>43.74</t>
  </si>
  <si>
    <t>Jabůrek František</t>
  </si>
  <si>
    <t>Janáková Helena</t>
  </si>
  <si>
    <t>AKM Viktoria Plzeň</t>
  </si>
  <si>
    <t>Janků Barbora</t>
  </si>
  <si>
    <t>TJ Svitavy, z. s.</t>
  </si>
  <si>
    <t>Janků Jan Tobias</t>
  </si>
  <si>
    <t>Janouch Martin</t>
  </si>
  <si>
    <t>Jára Michal</t>
  </si>
  <si>
    <t>Spartak Praha 4</t>
  </si>
  <si>
    <t>Jarolímek David</t>
  </si>
  <si>
    <t>Jarošová Eliška</t>
  </si>
  <si>
    <t>Jarošová Karolína</t>
  </si>
  <si>
    <t>Jebavá Eliška</t>
  </si>
  <si>
    <t>Jehlička Tomáš</t>
  </si>
  <si>
    <t>TJ LIAZ Jablonec n/N., z.s.</t>
  </si>
  <si>
    <t>Ježková Martina</t>
  </si>
  <si>
    <t>8.00</t>
  </si>
  <si>
    <t>Jirásko Štěpán</t>
  </si>
  <si>
    <t>TJ Lokomotiva Trutnov, z.s.</t>
  </si>
  <si>
    <t>Jirman David</t>
  </si>
  <si>
    <t>Johnová Amálie</t>
  </si>
  <si>
    <t>Jonáš Patrik</t>
  </si>
  <si>
    <t>Juliš Adam</t>
  </si>
  <si>
    <t>devítiboj</t>
  </si>
  <si>
    <t>Kačur Dan</t>
  </si>
  <si>
    <t>Kadavý Roman</t>
  </si>
  <si>
    <t>Kalašová Vanda</t>
  </si>
  <si>
    <t>Kalendová Teodora</t>
  </si>
  <si>
    <t>Kalouner Tadeáš</t>
  </si>
  <si>
    <t>Káňová Kristýna</t>
  </si>
  <si>
    <t>58.56</t>
  </si>
  <si>
    <t>Kapicová Martina</t>
  </si>
  <si>
    <t>SKP Union Cheb z.s.</t>
  </si>
  <si>
    <t>Karlovarský</t>
  </si>
  <si>
    <t>Kappel Filip</t>
  </si>
  <si>
    <t>TJ Sokol Nová Hradečná, z.s.</t>
  </si>
  <si>
    <t>vrh koulí 4kg</t>
  </si>
  <si>
    <t>15.21</t>
  </si>
  <si>
    <t>Karel Jakub</t>
  </si>
  <si>
    <t>Kárníková Anežka</t>
  </si>
  <si>
    <t>zranění</t>
  </si>
  <si>
    <t>Kavan Štěpán</t>
  </si>
  <si>
    <t>3000 m překážek</t>
  </si>
  <si>
    <t>8:59.18</t>
  </si>
  <si>
    <t>Klajmonová Amélie</t>
  </si>
  <si>
    <t>2:16.33</t>
  </si>
  <si>
    <t>Klementová Luisa</t>
  </si>
  <si>
    <t>AK Olymp Brno, spolek</t>
  </si>
  <si>
    <t>60 m překážek [76,2cm-8,50m]</t>
  </si>
  <si>
    <t>08.52</t>
  </si>
  <si>
    <t>Kličková Barbora</t>
  </si>
  <si>
    <t>Klimentová Ema</t>
  </si>
  <si>
    <t>Kloutvorová Ema</t>
  </si>
  <si>
    <t>Dětské centrum Ostroměř, z.s.</t>
  </si>
  <si>
    <t>Klubal Matyáš</t>
  </si>
  <si>
    <t>Koletová Eliška</t>
  </si>
  <si>
    <t>Konfrštová Klára</t>
  </si>
  <si>
    <t>Atletika Písek, z.s.</t>
  </si>
  <si>
    <t>57.01</t>
  </si>
  <si>
    <t>Konrádová Anežka</t>
  </si>
  <si>
    <t>Koptík Lukáš</t>
  </si>
  <si>
    <t>Koravský Matěj</t>
  </si>
  <si>
    <t>Koreček Martin</t>
  </si>
  <si>
    <t>Košťálová Denisa</t>
  </si>
  <si>
    <t>Kotek Mikuláš</t>
  </si>
  <si>
    <t>Kothánková Tereza</t>
  </si>
  <si>
    <t>TJ Klášterec nad Ohří, z.s.</t>
  </si>
  <si>
    <t>hod diskem 0.75kg</t>
  </si>
  <si>
    <t>Kotyza Albert</t>
  </si>
  <si>
    <t>14.20</t>
  </si>
  <si>
    <t>Kozojedová Lucie</t>
  </si>
  <si>
    <t>TJ Slavoj BANES Pacov</t>
  </si>
  <si>
    <t>Králová Anežka</t>
  </si>
  <si>
    <t>Kramešová Eliška</t>
  </si>
  <si>
    <t>Atletika Jižní Město z.s.</t>
  </si>
  <si>
    <t>Kramosilová Aneta</t>
  </si>
  <si>
    <t>Krbec Lukáš</t>
  </si>
  <si>
    <t>TRIATLET Karlovy Vary z.s.</t>
  </si>
  <si>
    <t>Krček Jan</t>
  </si>
  <si>
    <t>Kredell Alice</t>
  </si>
  <si>
    <t>4:40.12</t>
  </si>
  <si>
    <t>Kristl Šimon</t>
  </si>
  <si>
    <t>9:24.01</t>
  </si>
  <si>
    <t>Křehla Václav</t>
  </si>
  <si>
    <t>Křížová Barbora</t>
  </si>
  <si>
    <t>Kubajurová Tereza</t>
  </si>
  <si>
    <t>Tělovýchovná jednota Slezan Frýdek-Místek, z.s.</t>
  </si>
  <si>
    <t>14.19</t>
  </si>
  <si>
    <t>Kubecová Lucie</t>
  </si>
  <si>
    <t>MÍLAŘI Domažlice</t>
  </si>
  <si>
    <t>Kuboušková Simona</t>
  </si>
  <si>
    <t>Kubr František</t>
  </si>
  <si>
    <t>Tělocvičná jednota Sokol I. Smíchov</t>
  </si>
  <si>
    <t>150 m</t>
  </si>
  <si>
    <t>Kučerová Tereza</t>
  </si>
  <si>
    <t>46.25</t>
  </si>
  <si>
    <t>Kuhn František</t>
  </si>
  <si>
    <t>TJ MARATONSTAV ÚPICE z.s.</t>
  </si>
  <si>
    <t>Kukla Albert</t>
  </si>
  <si>
    <t>Kulhánková Viktorie</t>
  </si>
  <si>
    <t>TJ Spartak Třebíč, spolek</t>
  </si>
  <si>
    <t>4484</t>
  </si>
  <si>
    <t>Kumstátová Pavla</t>
  </si>
  <si>
    <t>Kundrátová Marie</t>
  </si>
  <si>
    <t>Atletika Líbeznice, z.s.</t>
  </si>
  <si>
    <t>14.46</t>
  </si>
  <si>
    <t>Kvapilová Lucie</t>
  </si>
  <si>
    <t>Labuť Petr</t>
  </si>
  <si>
    <t>PSK Olymp Praha, z.s.</t>
  </si>
  <si>
    <t>Lacková Eliška</t>
  </si>
  <si>
    <t>40.42</t>
  </si>
  <si>
    <t>Lacková Karolína</t>
  </si>
  <si>
    <t>Langerová Mariana</t>
  </si>
  <si>
    <t>Láníková Renata</t>
  </si>
  <si>
    <t>Lánský Jakub</t>
  </si>
  <si>
    <t>Lapáčková Radana</t>
  </si>
  <si>
    <t>10:28.05</t>
  </si>
  <si>
    <t>Lapáčková Tereza</t>
  </si>
  <si>
    <t>2:16.91</t>
  </si>
  <si>
    <t>Lasíková Lucie</t>
  </si>
  <si>
    <t>Lavička Jan</t>
  </si>
  <si>
    <t>Lenoch Jakub</t>
  </si>
  <si>
    <t>TJ Neratovice</t>
  </si>
  <si>
    <t>Lieblová Tereza</t>
  </si>
  <si>
    <t>51.04</t>
  </si>
  <si>
    <t>Lipská Eliška</t>
  </si>
  <si>
    <t>44.93</t>
  </si>
  <si>
    <t>Loupal Ondřej</t>
  </si>
  <si>
    <t>Lukeš Matyáš</t>
  </si>
  <si>
    <t>Macalíková Karolína</t>
  </si>
  <si>
    <t>7:27.20</t>
  </si>
  <si>
    <t>Macková Edita</t>
  </si>
  <si>
    <t>Machek Václav</t>
  </si>
  <si>
    <t>Machota Eduard</t>
  </si>
  <si>
    <t>51.20</t>
  </si>
  <si>
    <t>Machotka Jan</t>
  </si>
  <si>
    <t>Machová Karolína</t>
  </si>
  <si>
    <t>Malina František</t>
  </si>
  <si>
    <t>1:54.93</t>
  </si>
  <si>
    <t>Mandák Filip</t>
  </si>
  <si>
    <t>Marák Daniel</t>
  </si>
  <si>
    <t>SKP Nymburk, z.s.</t>
  </si>
  <si>
    <t>5:48.01</t>
  </si>
  <si>
    <t>Mareš Lukáš</t>
  </si>
  <si>
    <t>Mařík Filip</t>
  </si>
  <si>
    <t>Mařík Jakub</t>
  </si>
  <si>
    <t>Atletika Benešov</t>
  </si>
  <si>
    <t>9:12.83 h</t>
  </si>
  <si>
    <t>Matěják Marek</t>
  </si>
  <si>
    <t>Matoušková Klára</t>
  </si>
  <si>
    <t>Matura Štěpán</t>
  </si>
  <si>
    <t>Mazurová Martina</t>
  </si>
  <si>
    <t>15.99</t>
  </si>
  <si>
    <t>Mazzolini Petra</t>
  </si>
  <si>
    <t>Meindlschmid Petr</t>
  </si>
  <si>
    <t>Menclová Gabriela</t>
  </si>
  <si>
    <t>Mertensová Veronika</t>
  </si>
  <si>
    <t>Meschková Beáta</t>
  </si>
  <si>
    <t>Mičke Jiří</t>
  </si>
  <si>
    <t>Atletický klub Zlín, z.s.</t>
  </si>
  <si>
    <t>Mikulíková Marie</t>
  </si>
  <si>
    <t>Mikulková Natálie</t>
  </si>
  <si>
    <t>AK Most</t>
  </si>
  <si>
    <t>Miler Jiří</t>
  </si>
  <si>
    <t>Milerová Veronika</t>
  </si>
  <si>
    <t>Mlčoch Martin</t>
  </si>
  <si>
    <t>Mochal Dan</t>
  </si>
  <si>
    <t>chůze dráha 3000 m</t>
  </si>
  <si>
    <t>Morávková Lucie</t>
  </si>
  <si>
    <t>TJ Jiskra Ústí nad Orlicí, z.s.</t>
  </si>
  <si>
    <t>Motl Eliáš</t>
  </si>
  <si>
    <t>TJ Spartak Čelákovice,z.s.</t>
  </si>
  <si>
    <t>Moulis Filip</t>
  </si>
  <si>
    <t>Mráček Dominik</t>
  </si>
  <si>
    <t>Mrůzek Ondřej</t>
  </si>
  <si>
    <t>Školní atletický klub Slaný</t>
  </si>
  <si>
    <t>13.96</t>
  </si>
  <si>
    <t>Musilová Nikola</t>
  </si>
  <si>
    <t>Němec Matouš</t>
  </si>
  <si>
    <t>TJ Nové Město na Moravě z.s.</t>
  </si>
  <si>
    <t>hod kladivem 5kg</t>
  </si>
  <si>
    <t>Neštická Anna Marie</t>
  </si>
  <si>
    <t>Neudörfler Jan</t>
  </si>
  <si>
    <t>2:00.15</t>
  </si>
  <si>
    <t>Nollová Kristýna</t>
  </si>
  <si>
    <t>Nos Matěj</t>
  </si>
  <si>
    <t>Novák Adam</t>
  </si>
  <si>
    <t>Novák David</t>
  </si>
  <si>
    <t>Oherová Tereza</t>
  </si>
  <si>
    <t>SK Aktis Praha z.s.</t>
  </si>
  <si>
    <t>O'Keefe Sean</t>
  </si>
  <si>
    <t>Olivová Natálie</t>
  </si>
  <si>
    <t>Omorodion Sam Ojo</t>
  </si>
  <si>
    <t>Oral Matyáš</t>
  </si>
  <si>
    <t>1:56.48</t>
  </si>
  <si>
    <t>Orbesová Adéla</t>
  </si>
  <si>
    <t>TJ Jiskra Otrokovice</t>
  </si>
  <si>
    <t>Otta Vojtěch</t>
  </si>
  <si>
    <t>46.16</t>
  </si>
  <si>
    <t>Pannová Adéla</t>
  </si>
  <si>
    <t>Papadimitriu Nikolas Spiros</t>
  </si>
  <si>
    <t>Atletický klub Bohumín, z.s.</t>
  </si>
  <si>
    <t>Parohová Ester</t>
  </si>
  <si>
    <t>Pastrňák Štěpán</t>
  </si>
  <si>
    <t>Paulík Štěpán</t>
  </si>
  <si>
    <t>Pavlík Matouš</t>
  </si>
  <si>
    <t>Pěček Matěj</t>
  </si>
  <si>
    <t>Sportovní klub Přerov 1908 z.s.</t>
  </si>
  <si>
    <t>Peffek Matěj</t>
  </si>
  <si>
    <t>TJ Slavoj Český Brod, z.s.</t>
  </si>
  <si>
    <t>Pekař Šimon</t>
  </si>
  <si>
    <t>14.45</t>
  </si>
  <si>
    <t>Pergler Michal</t>
  </si>
  <si>
    <t>Pernica Adam</t>
  </si>
  <si>
    <t>49.92</t>
  </si>
  <si>
    <t>Pešková Adéla</t>
  </si>
  <si>
    <t>Pešlová Patricie</t>
  </si>
  <si>
    <t>14.23</t>
  </si>
  <si>
    <t>Petřík Mikuláš</t>
  </si>
  <si>
    <t>Pícha Štěpán</t>
  </si>
  <si>
    <t>Pischnothová Sophie</t>
  </si>
  <si>
    <t>Pisková Eliška</t>
  </si>
  <si>
    <t>Piškulová Jana</t>
  </si>
  <si>
    <t>Plecháček Ondřej</t>
  </si>
  <si>
    <t>AC Turnov, z. s.</t>
  </si>
  <si>
    <t>Poděbradský Vítek</t>
  </si>
  <si>
    <t>Podolák Adam</t>
  </si>
  <si>
    <t>Pohunková Ella</t>
  </si>
  <si>
    <t>Polívková Bára</t>
  </si>
  <si>
    <t>Poštulková Petra</t>
  </si>
  <si>
    <t>13.46</t>
  </si>
  <si>
    <t>Pozlerová Edita</t>
  </si>
  <si>
    <t>Pražák Michal</t>
  </si>
  <si>
    <t>Procházková Ema</t>
  </si>
  <si>
    <t>Proser Ladislav</t>
  </si>
  <si>
    <t>Přikryl Vojtěch</t>
  </si>
  <si>
    <t>Fénix sport Blansko</t>
  </si>
  <si>
    <t>Půbal Karel</t>
  </si>
  <si>
    <t>39.92</t>
  </si>
  <si>
    <t>Reichová Anna</t>
  </si>
  <si>
    <t>Resl Štěpán</t>
  </si>
  <si>
    <t>Riegel Jan</t>
  </si>
  <si>
    <t>Rokosová Lucie</t>
  </si>
  <si>
    <t>Rősler Marek</t>
  </si>
  <si>
    <t>Rouhová Nela</t>
  </si>
  <si>
    <t>AC Vysoké Mýto z.s.</t>
  </si>
  <si>
    <t>Rubešová Sofie</t>
  </si>
  <si>
    <t>SK Sokol Zlatníky, z.s.</t>
  </si>
  <si>
    <t>Sajdlová Kateřina</t>
  </si>
  <si>
    <t>Sedláček Jiří</t>
  </si>
  <si>
    <t>VSK Univerzita Brno</t>
  </si>
  <si>
    <t>67.29</t>
  </si>
  <si>
    <t>Sedláček Ladislav</t>
  </si>
  <si>
    <t>Sedlářová Markéta</t>
  </si>
  <si>
    <t>14.33</t>
  </si>
  <si>
    <t>Seifertová Anežka</t>
  </si>
  <si>
    <t>TJ Jilemnice</t>
  </si>
  <si>
    <t>Schederová Amálie</t>
  </si>
  <si>
    <t>43.89</t>
  </si>
  <si>
    <t>Simmer Josef</t>
  </si>
  <si>
    <t>Siváková Veronika</t>
  </si>
  <si>
    <t>Skopálková Natálie</t>
  </si>
  <si>
    <t>Skřivánková Elena</t>
  </si>
  <si>
    <t>3.25</t>
  </si>
  <si>
    <t>Slabý Michal</t>
  </si>
  <si>
    <t>hod kladivem 6kg</t>
  </si>
  <si>
    <t>Sládek Prokop Zdeněk</t>
  </si>
  <si>
    <t>Slaninová Eliška</t>
  </si>
  <si>
    <t>10:16.08</t>
  </si>
  <si>
    <t>Slavíček Adam</t>
  </si>
  <si>
    <t>BYAC Brno</t>
  </si>
  <si>
    <t>Slavík Šimon</t>
  </si>
  <si>
    <t>4:07.10</t>
  </si>
  <si>
    <t>Slívová Anna</t>
  </si>
  <si>
    <t>5000 m</t>
  </si>
  <si>
    <t>18:43.95</t>
  </si>
  <si>
    <t>Socha František</t>
  </si>
  <si>
    <t>AC Pardubice</t>
  </si>
  <si>
    <t>Soukup Jan</t>
  </si>
  <si>
    <t>Starý Filip</t>
  </si>
  <si>
    <t>Stašková Viktorie</t>
  </si>
  <si>
    <t>49.45</t>
  </si>
  <si>
    <t>Stehlík Pavel</t>
  </si>
  <si>
    <t>Stehlík Petr</t>
  </si>
  <si>
    <t>17.53</t>
  </si>
  <si>
    <t>Steklá Barbora</t>
  </si>
  <si>
    <t>Stránský Jakub</t>
  </si>
  <si>
    <t>1:59.76</t>
  </si>
  <si>
    <t>Suchánková Johana</t>
  </si>
  <si>
    <t>60.60</t>
  </si>
  <si>
    <t>Suldovský Šimon</t>
  </si>
  <si>
    <t>Atletika TJ Lanškroun</t>
  </si>
  <si>
    <t>4:33.74</t>
  </si>
  <si>
    <t>Svozil Václav</t>
  </si>
  <si>
    <t>TJ Valašské Meziříčí</t>
  </si>
  <si>
    <t>Sýkorová Anna</t>
  </si>
  <si>
    <t>Synek Jiří</t>
  </si>
  <si>
    <t>Syslo Oliver</t>
  </si>
  <si>
    <t>Šafář Samuel</t>
  </si>
  <si>
    <t>ATLETIKA Polička, spolek</t>
  </si>
  <si>
    <t>Šafářová Johanka</t>
  </si>
  <si>
    <t>24.20</t>
  </si>
  <si>
    <t>Šašek Matěj</t>
  </si>
  <si>
    <t>51.15</t>
  </si>
  <si>
    <t>Šašek Vojtěch</t>
  </si>
  <si>
    <t>Šeflová Adéla</t>
  </si>
  <si>
    <t>Šefránková Ema</t>
  </si>
  <si>
    <t>Šeliga Štěpán</t>
  </si>
  <si>
    <t>Šidáková Martina</t>
  </si>
  <si>
    <t>Šilhavá Marie</t>
  </si>
  <si>
    <t>Šímová Eliška</t>
  </si>
  <si>
    <t>40.56</t>
  </si>
  <si>
    <t>Šindelář Josef</t>
  </si>
  <si>
    <t>65.74</t>
  </si>
  <si>
    <t>Šírová Adéla</t>
  </si>
  <si>
    <t>Škarban Jan</t>
  </si>
  <si>
    <t>Škarda Kevin</t>
  </si>
  <si>
    <t>SC Start Karlovy Vary</t>
  </si>
  <si>
    <t>Šmídová Jana</t>
  </si>
  <si>
    <t>Šmrha Jan</t>
  </si>
  <si>
    <t>Špiroch Jiří</t>
  </si>
  <si>
    <t>TJ Baník Stříbro, spolek</t>
  </si>
  <si>
    <t>Špiroch Ondřej</t>
  </si>
  <si>
    <t>Špringrová Justina</t>
  </si>
  <si>
    <t>24.41</t>
  </si>
  <si>
    <t>Šrajer Dominik</t>
  </si>
  <si>
    <t>45.69</t>
  </si>
  <si>
    <t>Štefanová Adéla</t>
  </si>
  <si>
    <t>9:53.81</t>
  </si>
  <si>
    <t>Štefková Nela</t>
  </si>
  <si>
    <t>Štembera Vítek</t>
  </si>
  <si>
    <t>Štěpánek Šimon</t>
  </si>
  <si>
    <t>14.41</t>
  </si>
  <si>
    <t>Štěpánová Sára</t>
  </si>
  <si>
    <t>Štoplová Marie</t>
  </si>
  <si>
    <t>TJ Šumperk, z.s.</t>
  </si>
  <si>
    <t>43.04</t>
  </si>
  <si>
    <t>Štrouf Ondřej</t>
  </si>
  <si>
    <t>17.44</t>
  </si>
  <si>
    <t>Štrupová Eliška</t>
  </si>
  <si>
    <t>Šulc Adam</t>
  </si>
  <si>
    <t>Švec Daniel</t>
  </si>
  <si>
    <t>AK Žatec</t>
  </si>
  <si>
    <t>Tichá Tereza</t>
  </si>
  <si>
    <t>56.99</t>
  </si>
  <si>
    <t>Tkáčová Adéla</t>
  </si>
  <si>
    <t>Tobolová Gabriela</t>
  </si>
  <si>
    <t>Tomašov Josef</t>
  </si>
  <si>
    <t>TJ Slovan Varnsdorf, z.s.</t>
  </si>
  <si>
    <t>Toul Filip</t>
  </si>
  <si>
    <t>SK Čtyři Dvory České Budějovice</t>
  </si>
  <si>
    <t>3:53.67</t>
  </si>
  <si>
    <t>Toužín Jakub</t>
  </si>
  <si>
    <t>Tůma Ondřej</t>
  </si>
  <si>
    <t>Turek Vojtěch</t>
  </si>
  <si>
    <t>1:54.74</t>
  </si>
  <si>
    <t>Turtenwaldová Sofia Laura</t>
  </si>
  <si>
    <t>ATLETIK RUDNÁ</t>
  </si>
  <si>
    <t>Udvarosová Barbora</t>
  </si>
  <si>
    <t>Vacek Jiří</t>
  </si>
  <si>
    <t>Vacík Sebastian</t>
  </si>
  <si>
    <t>13.79</t>
  </si>
  <si>
    <t>Vacková Daniela</t>
  </si>
  <si>
    <t>Václavíková Anna</t>
  </si>
  <si>
    <t>4:46.11</t>
  </si>
  <si>
    <t>Váňa Marek</t>
  </si>
  <si>
    <t>Vaňková Julie</t>
  </si>
  <si>
    <t>Vavrečková Eliška</t>
  </si>
  <si>
    <t>56.54</t>
  </si>
  <si>
    <t>Vávrová Monika</t>
  </si>
  <si>
    <t>35.67</t>
  </si>
  <si>
    <t>Vavřinová Klára</t>
  </si>
  <si>
    <t>Včelařová Viktorie</t>
  </si>
  <si>
    <t>Večeřová Eliška</t>
  </si>
  <si>
    <t>Atletika Zábřeh, z. s.</t>
  </si>
  <si>
    <t>Velechovský Adam</t>
  </si>
  <si>
    <t>Veselý David</t>
  </si>
  <si>
    <t>Elite Sport Boskovice, z. s.</t>
  </si>
  <si>
    <t>Veselý Miroslav</t>
  </si>
  <si>
    <t>Veselý Štěpán</t>
  </si>
  <si>
    <t>Vích Milan</t>
  </si>
  <si>
    <t>Vincker Tomáš</t>
  </si>
  <si>
    <t>TJ Slezan Opava, z.s.</t>
  </si>
  <si>
    <t>1:54.21</t>
  </si>
  <si>
    <t>Vintera Kryštof</t>
  </si>
  <si>
    <t>Atletický klub AHA Vyškov, z. s.</t>
  </si>
  <si>
    <t>Vladařová Kateřina</t>
  </si>
  <si>
    <t>Vlčková Natálie</t>
  </si>
  <si>
    <t>SK Vlčáci Mníšek pod Brdy z.s.</t>
  </si>
  <si>
    <t>35.73</t>
  </si>
  <si>
    <t>Vocílka Vojtěch</t>
  </si>
  <si>
    <t>SK Sporting Příbram, Z.S.</t>
  </si>
  <si>
    <t>Vodičková Magdalena</t>
  </si>
  <si>
    <t>Vojáček Filip</t>
  </si>
  <si>
    <t>Vojíř David</t>
  </si>
  <si>
    <t>Volf Štěpán</t>
  </si>
  <si>
    <t>Volný Tomáš</t>
  </si>
  <si>
    <t>1:56.44</t>
  </si>
  <si>
    <t>Vomela Matěj</t>
  </si>
  <si>
    <t>Vorálek Václav</t>
  </si>
  <si>
    <t>Voříšek Vilém</t>
  </si>
  <si>
    <t>TJ Jiskra Litomyšl</t>
  </si>
  <si>
    <t>hod diskem 1,5kg</t>
  </si>
  <si>
    <t>47.24</t>
  </si>
  <si>
    <t>Votoček Michal</t>
  </si>
  <si>
    <t>8.58,43</t>
  </si>
  <si>
    <t>Vyňuchalová Karolína</t>
  </si>
  <si>
    <t>Winkler Jiří</t>
  </si>
  <si>
    <t>Wowrová Kristýna</t>
  </si>
  <si>
    <t>Záhorská Barbora</t>
  </si>
  <si>
    <t>Zahrádka Petr</t>
  </si>
  <si>
    <t>Zajac Dominik</t>
  </si>
  <si>
    <t>Zajíc Vojtěch</t>
  </si>
  <si>
    <t>Zajícová Emma</t>
  </si>
  <si>
    <t>4:54.27</t>
  </si>
  <si>
    <t>Zajíček Jakub</t>
  </si>
  <si>
    <t>Zajíček Miroslav</t>
  </si>
  <si>
    <t>Zajíček Vojtěch</t>
  </si>
  <si>
    <t>Zaorálková Aneta</t>
  </si>
  <si>
    <t>42.02</t>
  </si>
  <si>
    <t>Zásměta Dominik</t>
  </si>
  <si>
    <t>Zbořil Lukáš</t>
  </si>
  <si>
    <t>52.51</t>
  </si>
  <si>
    <t>Zíma Tadeáš</t>
  </si>
  <si>
    <t>Zvonečková Klára</t>
  </si>
  <si>
    <t>34.79</t>
  </si>
  <si>
    <t>Žáček Vít</t>
  </si>
  <si>
    <t>ASK Děčín</t>
  </si>
  <si>
    <t>Železníková Monika</t>
  </si>
  <si>
    <t>4:42.97</t>
  </si>
  <si>
    <t>Žilina Jan</t>
  </si>
  <si>
    <t>N</t>
  </si>
  <si>
    <t>CHYBĚJÍCÍ</t>
  </si>
  <si>
    <t>PRŮMĚR</t>
  </si>
  <si>
    <t>ČETNOST 1</t>
  </si>
  <si>
    <t>MIN</t>
  </si>
  <si>
    <t>ČETNOST 2</t>
  </si>
  <si>
    <t>MAX</t>
  </si>
  <si>
    <t>ČETNOST 3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</si>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</sst>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1C4587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22222"/>
        <bgColor indexed="64"/>
      </patternFill>
    </fill>
    <fill>
      <patternFill patternType="solid">
        <fgColor rgb="FF1C458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47" fontId="4" fillId="0" borderId="2" xfId="0" applyNumberFormat="1" applyFont="1" applyBorder="1" applyAlignment="1">
      <alignment horizontal="left"/>
    </xf>
    <xf numFmtId="17" fontId="4" fillId="0" borderId="2" xfId="0" applyNumberFormat="1" applyFont="1" applyBorder="1" applyAlignment="1">
      <alignment horizontal="left"/>
    </xf>
    <xf numFmtId="20" fontId="4" fillId="0" borderId="2" xfId="0" applyNumberFormat="1" applyFont="1" applyBorder="1" applyAlignment="1">
      <alignment horizontal="left"/>
    </xf>
    <xf numFmtId="21" fontId="4" fillId="0" borderId="2" xfId="0" applyNumberFormat="1" applyFont="1" applyBorder="1" applyAlignment="1">
      <alignment horizontal="left"/>
    </xf>
    <xf numFmtId="46" fontId="4" fillId="0" borderId="2" xfId="0" applyNumberFormat="1" applyFont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Alignment="1">
      <alignment horizontal="center"/>
    </xf>
    <xf numFmtId="0" fontId="1" fillId="2" borderId="4" xfId="0" applyFont="1" applyFill="1" applyBorder="1"/>
    <xf numFmtId="0" fontId="1" fillId="4" borderId="4" xfId="0" applyFont="1" applyFill="1" applyBorder="1"/>
    <xf numFmtId="0" fontId="1" fillId="3" borderId="4" xfId="0" applyFont="1" applyFill="1" applyBorder="1"/>
    <xf numFmtId="0" fontId="1" fillId="5" borderId="4" xfId="0" applyFont="1" applyFill="1" applyBorder="1"/>
    <xf numFmtId="0" fontId="3" fillId="3" borderId="1" xfId="0" applyFont="1" applyFill="1" applyBorder="1"/>
    <xf numFmtId="2" fontId="0" fillId="0" borderId="2" xfId="0" applyNumberFormat="1" applyBorder="1"/>
    <xf numFmtId="0" fontId="0" fillId="0" borderId="2" xfId="0" applyBorder="1"/>
    <xf numFmtId="0" fontId="0" fillId="6" borderId="0" xfId="0" applyFill="1"/>
    <xf numFmtId="0" fontId="1" fillId="2" borderId="6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7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4" fontId="2" fillId="6" borderId="0" xfId="0" applyNumberFormat="1" applyFont="1" applyFill="1" applyAlignment="1">
      <alignment horizontal="right"/>
    </xf>
    <xf numFmtId="14" fontId="2" fillId="0" borderId="3" xfId="0" applyNumberFormat="1" applyFont="1" applyBorder="1" applyAlignment="1">
      <alignment horizontal="right"/>
    </xf>
    <xf numFmtId="14" fontId="2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7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</cellXfs>
  <cellStyles count="1">
    <cellStyle name="Normální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C4587"/>
        <name val="Calibri"/>
        <family val="2"/>
        <charset val="238"/>
        <scheme val="none"/>
      </font>
      <fill>
        <patternFill patternType="solid">
          <fgColor indexed="64"/>
          <bgColor rgb="FF1C4587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medium">
          <color rgb="FF00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border outline="0">
        <left style="medium">
          <color rgb="FF000000"/>
        </left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charset val="238"/>
        <scheme val="none"/>
      </font>
      <fill>
        <patternFill patternType="solid">
          <fgColor indexed="64"/>
          <bgColor rgb="FF9BBB59"/>
        </patternFill>
      </fill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lor auto="1"/>
      </font>
      <fill>
        <patternFill>
          <bgColor theme="5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5A4B92-8C5D-4592-AC3A-EDDC50EED4A3}" name="Tabulka1" displayName="Tabulka1" ref="A1:AA400" totalsRowShown="0" headerRowDxfId="30" dataDxfId="29" headerRowBorderDxfId="27" tableBorderDxfId="28">
  <autoFilter ref="A1:AA400" xr:uid="{0A5A4B92-8C5D-4592-AC3A-EDDC50EED4A3}"/>
  <sortState xmlns:xlrd2="http://schemas.microsoft.com/office/spreadsheetml/2017/richdata2" ref="A2:AA400">
    <sortCondition ref="B1:B400"/>
  </sortState>
  <tableColumns count="27">
    <tableColumn id="1" xr3:uid="{3699A4D4-4008-42C9-9A19-AB8A1EF90752}" name="DATUM TS" dataDxfId="26"/>
    <tableColumn id="2" xr3:uid="{7392D52B-8DC1-4197-B401-7DDAD63EDCFF}" name="Příjmení a jméno" dataDxfId="25"/>
    <tableColumn id="3" xr3:uid="{D8952640-3628-41EF-91D0-CD7BBF4CFD48}" name="Pohlavi" dataDxfId="24"/>
    <tableColumn id="4" xr3:uid="{1875DFF0-7545-4E7C-95FC-431D97A1D5D3}" name="Věk" dataDxfId="23"/>
    <tableColumn id="5" xr3:uid="{E168202D-735C-4218-ADDA-C69611BFB27E}" name="AO/AK" dataDxfId="22"/>
    <tableColumn id="6" xr3:uid="{61DD69B4-C240-4E38-9F51-93890ED21AC1}" name="Kraj" dataDxfId="21"/>
    <tableColumn id="7" xr3:uid="{D7C813AB-081F-4DF6-A53B-56107B999023}" name="Sekce" dataDxfId="20"/>
    <tableColumn id="10" xr3:uid="{21A1E735-A4CC-485E-9A39-98979C938D08}" name="Hlavní disciplína" dataDxfId="19"/>
    <tableColumn id="11" xr3:uid="{0B27DCCD-4ADE-491E-A510-984108DDC305}" name="PB" dataDxfId="18"/>
    <tableColumn id="21" xr3:uid="{874F8932-83B5-4ECB-8702-5116F0666403}" name="Testování" dataDxfId="17"/>
    <tableColumn id="22" xr3:uid="{C596982A-C7A1-404F-857B-9181FCD6D9F0}" name="20 m PVS" dataDxfId="16"/>
    <tableColumn id="23" xr3:uid="{75EB6447-1FFD-4E14-82E9-ECEF179BB922}" name="30 m Letmo" dataDxfId="15"/>
    <tableColumn id="24" xr3:uid="{F393FEE3-ADC2-427B-8754-9012D8BF3F8B}" name="Desetiskok" dataDxfId="14"/>
    <tableColumn id="25" xr3:uid="{E8567EC4-280A-408C-BFE1-6FC010C2E3AA}" name="Trojskok z místa LPL" dataDxfId="13"/>
    <tableColumn id="26" xr3:uid="{AC7A1D63-08B5-424E-B4C1-7B6A02A9440C}" name="Trojskok z místa PLP" dataDxfId="12"/>
    <tableColumn id="27" xr3:uid="{D4922E9C-BF09-4BFE-AB37-E056004DE39C}" name="Vertikální výskok" dataDxfId="11"/>
    <tableColumn id="28" xr3:uid="{00B7272C-3A78-43F7-9845-2B7372C73804}" name="Výskok po amortizaci z 20 cm" dataDxfId="10"/>
    <tableColumn id="29" xr3:uid="{D82425DC-65E3-4C26-A89B-1D48E82873C1}" name="Index reaktivní síly (RSI)" dataDxfId="9"/>
    <tableColumn id="30" xr3:uid="{82F7C7F5-4F5D-4DF2-BE86-00C862CAF711}" name="Skok z místa" dataDxfId="8"/>
    <tableColumn id="31" xr3:uid="{C779ECAA-6D60-4145-B67E-542AE6D67F7F}" name="Autový hod" dataDxfId="7"/>
    <tableColumn id="32" xr3:uid="{617CCD80-8CC7-4EDF-ACD4-5ACEF1BB5539}" name="Koule vzad" dataDxfId="6"/>
    <tableColumn id="33" xr3:uid="{AC53F475-B066-4016-BB1E-16F1C773CB88}" name="12 min" dataDxfId="5"/>
    <tableColumn id="34" xr3:uid="{14CA7F8C-1755-4728-8989-6EDE417798D8}" name="Beep test" dataDxfId="4"/>
    <tableColumn id="35" xr3:uid="{09777BEF-FB54-4DD0-8187-482F7CD267DF}" name="Stojka" dataDxfId="3"/>
    <tableColumn id="36" xr3:uid="{087385C7-B750-4AC8-954F-2C324B5056A8}" name="Kotoul vpřed" dataDxfId="2"/>
    <tableColumn id="37" xr3:uid="{278BD0B7-D78B-42DF-8A06-15846281F330}" name="Kotoul vzad" dataDxfId="1"/>
    <tableColumn id="38" xr3:uid="{C24F373F-C2B7-4B92-AB43-970B2778D9B2}" name="Výmy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D894-B0C2-410B-A364-DA5BFEB02FFB}">
  <dimension ref="A1:AC1048574"/>
  <sheetViews>
    <sheetView tabSelected="1" workbookViewId="0">
      <pane xSplit="8" ySplit="1" topLeftCell="I2" activePane="bottomRight" state="frozen"/>
      <selection pane="bottomRight" activeCell="E5" sqref="E5"/>
      <selection pane="bottomLeft" activeCell="A4" sqref="A4"/>
      <selection pane="topRight" activeCell="J1" sqref="J1"/>
    </sheetView>
  </sheetViews>
  <sheetFormatPr defaultRowHeight="14.45"/>
  <cols>
    <col min="1" max="1" width="14.85546875" style="30" hidden="1" customWidth="1"/>
    <col min="2" max="2" width="17.28515625" customWidth="1"/>
    <col min="3" max="3" width="7.28515625" customWidth="1"/>
    <col min="4" max="4" width="4.7109375" customWidth="1"/>
    <col min="5" max="5" width="22.7109375" customWidth="1"/>
    <col min="7" max="7" width="10.5703125" bestFit="1" customWidth="1"/>
    <col min="8" max="8" width="17.28515625" customWidth="1"/>
    <col min="9" max="9" width="16.28515625" customWidth="1"/>
    <col min="11" max="11" width="6.7109375" customWidth="1"/>
    <col min="12" max="28" width="7" customWidth="1"/>
    <col min="29" max="29" width="10.140625" bestFit="1" customWidth="1"/>
  </cols>
  <sheetData>
    <row r="1" spans="1:27" ht="48.6" customHeight="1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3" t="s">
        <v>8</v>
      </c>
      <c r="J1" s="14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15" t="s">
        <v>18</v>
      </c>
      <c r="T1" s="15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5" t="s">
        <v>24</v>
      </c>
      <c r="Z1" s="15" t="s">
        <v>25</v>
      </c>
      <c r="AA1" s="15" t="s">
        <v>26</v>
      </c>
    </row>
    <row r="2" spans="1:27" ht="15" thickBot="1">
      <c r="A2" s="31" t="s">
        <v>27</v>
      </c>
      <c r="B2" s="1" t="s">
        <v>28</v>
      </c>
      <c r="C2" s="1" t="s">
        <v>29</v>
      </c>
      <c r="D2" s="1">
        <v>15</v>
      </c>
      <c r="E2" s="1" t="s">
        <v>30</v>
      </c>
      <c r="F2" s="1" t="s">
        <v>31</v>
      </c>
      <c r="G2" s="1" t="s">
        <v>32</v>
      </c>
      <c r="H2" s="1" t="s">
        <v>33</v>
      </c>
      <c r="I2" s="1" t="s">
        <v>34</v>
      </c>
      <c r="J2" s="16" t="s">
        <v>9</v>
      </c>
      <c r="K2" s="1">
        <v>3.28</v>
      </c>
      <c r="L2" s="1">
        <v>3.66</v>
      </c>
      <c r="M2" s="1">
        <v>24.64</v>
      </c>
      <c r="N2" s="1">
        <v>7.03</v>
      </c>
      <c r="O2" s="1">
        <v>6.84</v>
      </c>
      <c r="P2" s="1">
        <v>38.700000000000003</v>
      </c>
      <c r="Q2" s="1">
        <v>24.3</v>
      </c>
      <c r="R2" s="1">
        <v>1.41</v>
      </c>
      <c r="S2" s="1">
        <v>242</v>
      </c>
      <c r="T2" s="1">
        <v>12.6</v>
      </c>
      <c r="U2" s="1">
        <v>15.59</v>
      </c>
      <c r="V2" s="1">
        <v>2762</v>
      </c>
      <c r="W2" s="1"/>
      <c r="X2" s="1">
        <v>1</v>
      </c>
      <c r="Y2" s="1">
        <v>1</v>
      </c>
      <c r="Z2" s="1">
        <v>1</v>
      </c>
      <c r="AA2" s="1">
        <v>1</v>
      </c>
    </row>
    <row r="3" spans="1:27" ht="15" thickBot="1">
      <c r="A3" s="31" t="s">
        <v>35</v>
      </c>
      <c r="B3" s="1" t="s">
        <v>36</v>
      </c>
      <c r="C3" s="1" t="s">
        <v>29</v>
      </c>
      <c r="D3" s="1">
        <v>15</v>
      </c>
      <c r="E3" s="1" t="s">
        <v>37</v>
      </c>
      <c r="F3" s="1" t="s">
        <v>38</v>
      </c>
      <c r="G3" s="1" t="s">
        <v>39</v>
      </c>
      <c r="H3" s="1" t="s">
        <v>40</v>
      </c>
      <c r="I3" s="1">
        <v>400</v>
      </c>
      <c r="J3" s="16" t="s">
        <v>9</v>
      </c>
      <c r="K3" s="1">
        <v>3.27</v>
      </c>
      <c r="L3" s="1">
        <v>3.47</v>
      </c>
      <c r="M3" s="1">
        <v>27.96</v>
      </c>
      <c r="N3" s="1">
        <v>7.98</v>
      </c>
      <c r="O3" s="1">
        <v>7.61</v>
      </c>
      <c r="P3" s="1">
        <v>38.700000000000003</v>
      </c>
      <c r="Q3" s="1">
        <v>38.200000000000003</v>
      </c>
      <c r="R3" s="1">
        <v>2.42</v>
      </c>
      <c r="S3" s="1">
        <v>226</v>
      </c>
      <c r="T3" s="1">
        <v>9</v>
      </c>
      <c r="U3" s="1">
        <v>11.5</v>
      </c>
      <c r="V3" s="1"/>
      <c r="W3" s="1">
        <v>14</v>
      </c>
      <c r="X3" s="1">
        <v>1</v>
      </c>
      <c r="Y3" s="1">
        <v>1</v>
      </c>
      <c r="Z3" s="1">
        <v>1</v>
      </c>
      <c r="AA3" s="1">
        <v>1</v>
      </c>
    </row>
    <row r="4" spans="1:27" ht="19.899999999999999" customHeight="1" thickBot="1">
      <c r="A4" s="31" t="s">
        <v>41</v>
      </c>
      <c r="B4" s="1" t="s">
        <v>42</v>
      </c>
      <c r="C4" s="1" t="s">
        <v>43</v>
      </c>
      <c r="D4" s="1">
        <v>15</v>
      </c>
      <c r="E4" s="1" t="s">
        <v>44</v>
      </c>
      <c r="F4" s="1" t="s">
        <v>45</v>
      </c>
      <c r="G4" s="1" t="s">
        <v>32</v>
      </c>
      <c r="H4" s="1" t="s">
        <v>46</v>
      </c>
      <c r="I4" s="1" t="s">
        <v>47</v>
      </c>
      <c r="J4" s="16" t="s">
        <v>9</v>
      </c>
      <c r="K4" s="1">
        <v>3.33</v>
      </c>
      <c r="L4" s="1">
        <v>3.95</v>
      </c>
      <c r="M4" s="1">
        <v>22.76</v>
      </c>
      <c r="N4" s="1">
        <v>6.48</v>
      </c>
      <c r="O4" s="1">
        <v>6.53</v>
      </c>
      <c r="P4" s="1">
        <v>28.1</v>
      </c>
      <c r="Q4" s="1">
        <v>28.8</v>
      </c>
      <c r="R4" s="1">
        <v>1.67</v>
      </c>
      <c r="S4" s="1">
        <v>212</v>
      </c>
      <c r="T4" s="1">
        <v>12.4</v>
      </c>
      <c r="U4" s="1">
        <v>12.17</v>
      </c>
      <c r="V4" s="1"/>
      <c r="W4" s="1">
        <v>9</v>
      </c>
      <c r="X4" s="1">
        <v>1</v>
      </c>
      <c r="Y4" s="1">
        <v>1</v>
      </c>
      <c r="Z4" s="1">
        <v>1</v>
      </c>
      <c r="AA4" s="1"/>
    </row>
    <row r="5" spans="1:27" ht="15" thickBot="1">
      <c r="A5" s="31" t="s">
        <v>27</v>
      </c>
      <c r="B5" s="1" t="s">
        <v>48</v>
      </c>
      <c r="C5" s="1" t="s">
        <v>29</v>
      </c>
      <c r="D5" s="1">
        <v>15</v>
      </c>
      <c r="E5" s="1" t="s">
        <v>49</v>
      </c>
      <c r="F5" s="1" t="s">
        <v>31</v>
      </c>
      <c r="G5" s="1" t="s">
        <v>50</v>
      </c>
      <c r="H5" s="1" t="s">
        <v>51</v>
      </c>
      <c r="I5" s="1" t="s">
        <v>52</v>
      </c>
      <c r="J5" s="16" t="s">
        <v>9</v>
      </c>
      <c r="K5" s="1">
        <v>3.04</v>
      </c>
      <c r="L5" s="1">
        <v>3.31</v>
      </c>
      <c r="M5" s="1">
        <v>28.7</v>
      </c>
      <c r="N5" s="1">
        <v>8.1999999999999993</v>
      </c>
      <c r="O5" s="1">
        <v>7.98</v>
      </c>
      <c r="P5" s="1">
        <v>46.5</v>
      </c>
      <c r="Q5" s="1">
        <v>39.799999999999997</v>
      </c>
      <c r="R5" s="1">
        <v>2.41</v>
      </c>
      <c r="S5" s="1">
        <v>273</v>
      </c>
      <c r="T5" s="1">
        <v>11.5</v>
      </c>
      <c r="U5" s="1">
        <v>12.82</v>
      </c>
      <c r="V5" s="1">
        <v>3066</v>
      </c>
      <c r="W5" s="1"/>
      <c r="X5" s="1">
        <v>1</v>
      </c>
      <c r="Y5" s="1">
        <v>1</v>
      </c>
      <c r="Z5" s="1">
        <v>1</v>
      </c>
      <c r="AA5" s="1">
        <v>1</v>
      </c>
    </row>
    <row r="6" spans="1:27" ht="15" thickBot="1">
      <c r="A6" s="31" t="s">
        <v>35</v>
      </c>
      <c r="B6" s="1" t="s">
        <v>53</v>
      </c>
      <c r="C6" s="1" t="s">
        <v>29</v>
      </c>
      <c r="D6" s="1">
        <v>15</v>
      </c>
      <c r="E6" s="1" t="s">
        <v>54</v>
      </c>
      <c r="F6" s="1" t="s">
        <v>55</v>
      </c>
      <c r="G6" s="1" t="s">
        <v>50</v>
      </c>
      <c r="H6" s="1" t="s">
        <v>56</v>
      </c>
      <c r="I6" s="1">
        <v>37.17</v>
      </c>
      <c r="J6" s="16" t="s">
        <v>9</v>
      </c>
      <c r="K6" s="1">
        <v>3.12</v>
      </c>
      <c r="L6" s="1">
        <v>3.45</v>
      </c>
      <c r="M6" s="1">
        <v>23.87</v>
      </c>
      <c r="N6" s="1">
        <v>7.02</v>
      </c>
      <c r="O6" s="1">
        <v>6.92</v>
      </c>
      <c r="P6" s="1">
        <v>39.799999999999997</v>
      </c>
      <c r="Q6" s="1">
        <v>24.9</v>
      </c>
      <c r="R6" s="1">
        <v>1.38</v>
      </c>
      <c r="S6" s="1">
        <v>230</v>
      </c>
      <c r="T6" s="1">
        <v>9.9</v>
      </c>
      <c r="U6" s="1">
        <v>13.11</v>
      </c>
      <c r="V6" s="1"/>
      <c r="W6" s="1">
        <v>11.2</v>
      </c>
      <c r="X6" s="1">
        <v>1</v>
      </c>
      <c r="Y6" s="1">
        <v>1</v>
      </c>
      <c r="Z6" s="1">
        <v>1</v>
      </c>
      <c r="AA6" s="1"/>
    </row>
    <row r="7" spans="1:27" ht="15" thickBot="1">
      <c r="A7" s="31" t="s">
        <v>57</v>
      </c>
      <c r="B7" s="1" t="s">
        <v>58</v>
      </c>
      <c r="C7" s="1" t="s">
        <v>29</v>
      </c>
      <c r="D7" s="1">
        <v>16</v>
      </c>
      <c r="E7" s="1" t="s">
        <v>59</v>
      </c>
      <c r="F7" s="1" t="s">
        <v>60</v>
      </c>
      <c r="G7" s="1" t="s">
        <v>61</v>
      </c>
      <c r="H7" s="1" t="s">
        <v>62</v>
      </c>
      <c r="I7" s="1">
        <v>37.81</v>
      </c>
      <c r="J7" s="16" t="s">
        <v>9</v>
      </c>
      <c r="K7" s="1">
        <v>3.15</v>
      </c>
      <c r="L7" s="1">
        <v>3.27</v>
      </c>
      <c r="M7" s="1">
        <v>28.66</v>
      </c>
      <c r="N7" s="1">
        <v>7.64</v>
      </c>
      <c r="O7" s="1">
        <v>8.09</v>
      </c>
      <c r="P7" s="1">
        <v>39.5</v>
      </c>
      <c r="Q7" s="1">
        <v>36.799999999999997</v>
      </c>
      <c r="R7" s="1">
        <v>2.08</v>
      </c>
      <c r="S7" s="1">
        <v>259</v>
      </c>
      <c r="T7" s="1">
        <v>11.65</v>
      </c>
      <c r="U7" s="1">
        <v>13.37</v>
      </c>
      <c r="V7" s="1">
        <v>3270</v>
      </c>
      <c r="W7" s="1"/>
      <c r="X7" s="1">
        <v>2</v>
      </c>
      <c r="Y7" s="1">
        <v>1</v>
      </c>
      <c r="Z7" s="1">
        <v>1</v>
      </c>
      <c r="AA7" s="1">
        <v>1</v>
      </c>
    </row>
    <row r="8" spans="1:27" ht="15" thickBot="1">
      <c r="A8" s="31" t="s">
        <v>41</v>
      </c>
      <c r="B8" s="1" t="s">
        <v>63</v>
      </c>
      <c r="C8" s="1" t="s">
        <v>43</v>
      </c>
      <c r="D8" s="1">
        <v>15</v>
      </c>
      <c r="E8" s="1" t="s">
        <v>64</v>
      </c>
      <c r="F8" s="1" t="s">
        <v>65</v>
      </c>
      <c r="G8" s="1" t="s">
        <v>32</v>
      </c>
      <c r="H8" s="1" t="s">
        <v>66</v>
      </c>
      <c r="I8" s="2">
        <v>12.23</v>
      </c>
      <c r="J8" s="16" t="s">
        <v>9</v>
      </c>
      <c r="K8" s="1">
        <v>3.34</v>
      </c>
      <c r="L8" s="1">
        <v>3.99</v>
      </c>
      <c r="M8" s="1">
        <v>25.91</v>
      </c>
      <c r="N8" s="1">
        <v>7.16</v>
      </c>
      <c r="O8" s="1">
        <v>7.23</v>
      </c>
      <c r="P8" s="1">
        <v>35.700000000000003</v>
      </c>
      <c r="Q8" s="1">
        <v>35.299999999999997</v>
      </c>
      <c r="R8" s="1">
        <v>1.9</v>
      </c>
      <c r="S8" s="1">
        <v>231</v>
      </c>
      <c r="T8" s="1">
        <v>15.1</v>
      </c>
      <c r="U8" s="1">
        <v>15.3</v>
      </c>
      <c r="V8" s="1"/>
      <c r="W8" s="1">
        <v>7.09</v>
      </c>
      <c r="X8" s="1">
        <v>2</v>
      </c>
      <c r="Y8" s="1">
        <v>1</v>
      </c>
      <c r="Z8" s="1">
        <v>1</v>
      </c>
      <c r="AA8" s="1"/>
    </row>
    <row r="9" spans="1:27" ht="15" thickBot="1">
      <c r="A9" s="31" t="s">
        <v>27</v>
      </c>
      <c r="B9" s="1" t="s">
        <v>67</v>
      </c>
      <c r="C9" s="1" t="s">
        <v>43</v>
      </c>
      <c r="D9" s="1">
        <v>16</v>
      </c>
      <c r="E9" s="1" t="s">
        <v>30</v>
      </c>
      <c r="F9" s="1" t="s">
        <v>31</v>
      </c>
      <c r="G9" s="1" t="s">
        <v>39</v>
      </c>
      <c r="H9" s="1" t="s">
        <v>68</v>
      </c>
      <c r="I9" s="1">
        <v>11.88</v>
      </c>
      <c r="J9" s="16" t="s">
        <v>9</v>
      </c>
      <c r="K9" s="1">
        <v>3.23</v>
      </c>
      <c r="L9" s="1">
        <v>3.79</v>
      </c>
      <c r="M9" s="1">
        <v>26.04</v>
      </c>
      <c r="N9" s="1">
        <v>7.5</v>
      </c>
      <c r="O9" s="1">
        <v>7.66</v>
      </c>
      <c r="P9" s="1">
        <v>49.4</v>
      </c>
      <c r="Q9" s="1">
        <v>33.700000000000003</v>
      </c>
      <c r="R9" s="1">
        <v>1.96</v>
      </c>
      <c r="S9" s="1">
        <v>258</v>
      </c>
      <c r="T9" s="1">
        <v>13.4</v>
      </c>
      <c r="U9" s="1">
        <v>12.24</v>
      </c>
      <c r="V9" s="1">
        <v>2767</v>
      </c>
      <c r="W9" s="1"/>
      <c r="X9" s="1">
        <v>1</v>
      </c>
      <c r="Y9" s="1">
        <v>1</v>
      </c>
      <c r="Z9" s="1">
        <v>2</v>
      </c>
      <c r="AA9" s="1">
        <v>1</v>
      </c>
    </row>
    <row r="10" spans="1:27" ht="15" thickBot="1">
      <c r="A10" s="31" t="s">
        <v>27</v>
      </c>
      <c r="B10" s="1" t="s">
        <v>69</v>
      </c>
      <c r="C10" s="1" t="s">
        <v>43</v>
      </c>
      <c r="D10" s="1">
        <v>15</v>
      </c>
      <c r="E10" s="1" t="s">
        <v>30</v>
      </c>
      <c r="F10" s="1" t="s">
        <v>31</v>
      </c>
      <c r="G10" s="1" t="s">
        <v>50</v>
      </c>
      <c r="H10" s="1" t="s">
        <v>70</v>
      </c>
      <c r="I10" s="1">
        <v>7.79</v>
      </c>
      <c r="J10" s="16" t="s">
        <v>9</v>
      </c>
      <c r="K10" s="1">
        <v>3.08</v>
      </c>
      <c r="L10" s="1">
        <v>3.61</v>
      </c>
      <c r="M10" s="1">
        <v>25.5</v>
      </c>
      <c r="N10" s="1">
        <v>7.04</v>
      </c>
      <c r="O10" s="1">
        <v>7.45</v>
      </c>
      <c r="P10" s="1">
        <v>39.1</v>
      </c>
      <c r="Q10" s="1">
        <v>33.4</v>
      </c>
      <c r="R10" s="1">
        <v>2.04</v>
      </c>
      <c r="S10" s="1">
        <v>223</v>
      </c>
      <c r="T10" s="1">
        <v>12.3</v>
      </c>
      <c r="U10" s="1">
        <v>11.18</v>
      </c>
      <c r="V10" s="1">
        <v>2314</v>
      </c>
      <c r="W10" s="1"/>
      <c r="X10" s="1">
        <v>1</v>
      </c>
      <c r="Y10" s="1">
        <v>1</v>
      </c>
      <c r="Z10" s="1">
        <v>1</v>
      </c>
      <c r="AA10" s="1">
        <v>1</v>
      </c>
    </row>
    <row r="11" spans="1:27" ht="15" thickBot="1">
      <c r="A11" s="31" t="s">
        <v>27</v>
      </c>
      <c r="B11" s="1" t="s">
        <v>71</v>
      </c>
      <c r="C11" s="1" t="s">
        <v>29</v>
      </c>
      <c r="D11" s="1">
        <v>17</v>
      </c>
      <c r="E11" s="1" t="s">
        <v>72</v>
      </c>
      <c r="F11" s="1" t="s">
        <v>73</v>
      </c>
      <c r="G11" s="1" t="s">
        <v>74</v>
      </c>
      <c r="H11" s="1" t="s">
        <v>75</v>
      </c>
      <c r="I11" s="1">
        <v>6491</v>
      </c>
      <c r="J11" s="16" t="s">
        <v>9</v>
      </c>
      <c r="K11" s="1">
        <v>3.09</v>
      </c>
      <c r="L11" s="1">
        <v>3.4</v>
      </c>
      <c r="M11" s="1">
        <v>27.35</v>
      </c>
      <c r="N11" s="1">
        <v>8.0500000000000007</v>
      </c>
      <c r="O11" s="1">
        <v>7.77</v>
      </c>
      <c r="P11" s="1">
        <v>43.4</v>
      </c>
      <c r="Q11" s="1">
        <v>39.1</v>
      </c>
      <c r="R11" s="1">
        <v>2.4500000000000002</v>
      </c>
      <c r="S11" s="1">
        <v>290</v>
      </c>
      <c r="T11" s="1">
        <v>16.7</v>
      </c>
      <c r="U11" s="1">
        <v>18.43</v>
      </c>
      <c r="V11" s="1">
        <v>3200</v>
      </c>
      <c r="W11" s="1"/>
      <c r="X11" s="1">
        <v>1</v>
      </c>
      <c r="Y11" s="1">
        <v>1</v>
      </c>
      <c r="Z11" s="1">
        <v>1</v>
      </c>
      <c r="AA11" s="1">
        <v>1</v>
      </c>
    </row>
    <row r="12" spans="1:27" ht="15" thickBot="1">
      <c r="A12" s="31" t="s">
        <v>27</v>
      </c>
      <c r="B12" s="1" t="s">
        <v>76</v>
      </c>
      <c r="C12" s="1" t="s">
        <v>43</v>
      </c>
      <c r="D12" s="1">
        <v>16</v>
      </c>
      <c r="E12" s="1" t="s">
        <v>77</v>
      </c>
      <c r="F12" s="1" t="s">
        <v>78</v>
      </c>
      <c r="G12" s="1" t="s">
        <v>61</v>
      </c>
      <c r="H12" s="1" t="s">
        <v>79</v>
      </c>
      <c r="I12" s="1" t="s">
        <v>80</v>
      </c>
      <c r="J12" s="16" t="s">
        <v>9</v>
      </c>
      <c r="K12" s="1">
        <v>3.35</v>
      </c>
      <c r="L12" s="1">
        <v>3.94</v>
      </c>
      <c r="M12" s="1">
        <v>23</v>
      </c>
      <c r="N12" s="1">
        <v>6.68</v>
      </c>
      <c r="O12" s="1">
        <v>7.52</v>
      </c>
      <c r="P12" s="1">
        <v>27.1</v>
      </c>
      <c r="Q12" s="1">
        <v>31.6</v>
      </c>
      <c r="R12" s="1">
        <v>1.87</v>
      </c>
      <c r="S12" s="1">
        <v>226</v>
      </c>
      <c r="T12" s="1">
        <v>11.3</v>
      </c>
      <c r="U12" s="1">
        <v>10.83</v>
      </c>
      <c r="V12" s="1">
        <v>2470</v>
      </c>
      <c r="W12" s="1"/>
      <c r="X12" s="1">
        <v>1</v>
      </c>
      <c r="Y12" s="1">
        <v>1</v>
      </c>
      <c r="Z12" s="1">
        <v>2</v>
      </c>
      <c r="AA12" s="1">
        <v>3</v>
      </c>
    </row>
    <row r="13" spans="1:27" ht="15" thickBot="1">
      <c r="A13" s="31" t="s">
        <v>27</v>
      </c>
      <c r="B13" s="1" t="s">
        <v>81</v>
      </c>
      <c r="C13" s="1" t="s">
        <v>29</v>
      </c>
      <c r="D13" s="1">
        <v>16</v>
      </c>
      <c r="E13" s="1" t="s">
        <v>82</v>
      </c>
      <c r="F13" s="1" t="s">
        <v>83</v>
      </c>
      <c r="G13" s="1" t="s">
        <v>84</v>
      </c>
      <c r="H13" s="1" t="s">
        <v>85</v>
      </c>
      <c r="I13" s="1" t="s">
        <v>86</v>
      </c>
      <c r="J13" s="16" t="s">
        <v>9</v>
      </c>
      <c r="K13" s="1">
        <v>3.22</v>
      </c>
      <c r="L13" s="1">
        <v>3.86</v>
      </c>
      <c r="M13" s="1">
        <v>25.04</v>
      </c>
      <c r="N13" s="1">
        <v>6.99</v>
      </c>
      <c r="O13" s="1">
        <v>6.63</v>
      </c>
      <c r="P13" s="1">
        <v>27.2</v>
      </c>
      <c r="Q13" s="1">
        <v>27.8</v>
      </c>
      <c r="R13" s="1">
        <v>1.56</v>
      </c>
      <c r="S13" s="1">
        <v>244</v>
      </c>
      <c r="T13" s="1">
        <v>11.5</v>
      </c>
      <c r="U13" s="1">
        <v>11.95</v>
      </c>
      <c r="V13" s="1"/>
      <c r="W13" s="1">
        <v>12.12</v>
      </c>
      <c r="X13" s="1">
        <v>3</v>
      </c>
      <c r="Y13" s="1">
        <v>2</v>
      </c>
      <c r="Z13" s="1">
        <v>3</v>
      </c>
      <c r="AA13" s="1"/>
    </row>
    <row r="14" spans="1:27" ht="15" thickBot="1">
      <c r="A14" s="31" t="s">
        <v>57</v>
      </c>
      <c r="B14" s="1" t="s">
        <v>87</v>
      </c>
      <c r="C14" s="1" t="s">
        <v>29</v>
      </c>
      <c r="D14" s="1">
        <v>16</v>
      </c>
      <c r="E14" s="1" t="s">
        <v>88</v>
      </c>
      <c r="F14" s="1" t="s">
        <v>89</v>
      </c>
      <c r="G14" s="1" t="s">
        <v>39</v>
      </c>
      <c r="H14" s="1" t="s">
        <v>40</v>
      </c>
      <c r="I14" s="1">
        <v>4.55</v>
      </c>
      <c r="J14" s="16" t="s">
        <v>9</v>
      </c>
      <c r="K14" s="1">
        <v>2.92</v>
      </c>
      <c r="L14" s="1">
        <v>3.29</v>
      </c>
      <c r="M14" s="1">
        <v>29.13</v>
      </c>
      <c r="N14" s="1">
        <v>8.14</v>
      </c>
      <c r="O14" s="1">
        <v>8.0399999999999991</v>
      </c>
      <c r="P14" s="1">
        <v>42.5</v>
      </c>
      <c r="Q14" s="1">
        <v>40.799999999999997</v>
      </c>
      <c r="R14" s="1">
        <v>2.98</v>
      </c>
      <c r="S14" s="1">
        <v>260</v>
      </c>
      <c r="T14" s="1">
        <v>15</v>
      </c>
      <c r="U14" s="1">
        <v>15.42</v>
      </c>
      <c r="V14" s="1"/>
      <c r="W14" s="1">
        <v>13.9</v>
      </c>
      <c r="X14" s="1">
        <v>1</v>
      </c>
      <c r="Y14" s="1">
        <v>1</v>
      </c>
      <c r="Z14" s="1">
        <v>1</v>
      </c>
      <c r="AA14" s="1">
        <v>1</v>
      </c>
    </row>
    <row r="15" spans="1:27" ht="15" thickBot="1">
      <c r="A15" s="31" t="s">
        <v>35</v>
      </c>
      <c r="B15" s="1" t="s">
        <v>90</v>
      </c>
      <c r="C15" s="1" t="s">
        <v>43</v>
      </c>
      <c r="D15" s="1">
        <v>17</v>
      </c>
      <c r="E15" s="1" t="s">
        <v>91</v>
      </c>
      <c r="F15" s="1" t="s">
        <v>92</v>
      </c>
      <c r="G15" s="1" t="s">
        <v>61</v>
      </c>
      <c r="H15" s="1" t="s">
        <v>93</v>
      </c>
      <c r="I15" s="1" t="s">
        <v>94</v>
      </c>
      <c r="J15" s="16" t="s">
        <v>9</v>
      </c>
      <c r="K15" s="1">
        <v>3.05</v>
      </c>
      <c r="L15" s="1">
        <v>3.59</v>
      </c>
      <c r="M15" s="1">
        <v>25.22</v>
      </c>
      <c r="N15" s="1">
        <v>6.85</v>
      </c>
      <c r="O15" s="1">
        <v>7.16</v>
      </c>
      <c r="P15" s="1">
        <v>39.700000000000003</v>
      </c>
      <c r="Q15" s="1">
        <v>32.799999999999997</v>
      </c>
      <c r="R15" s="1">
        <v>2.36</v>
      </c>
      <c r="S15" s="1">
        <v>238</v>
      </c>
      <c r="T15" s="1">
        <v>11.3</v>
      </c>
      <c r="U15" s="1">
        <v>9.83</v>
      </c>
      <c r="V15" s="1"/>
      <c r="W15" s="1">
        <v>9.1999999999999993</v>
      </c>
      <c r="X15" s="1">
        <v>1</v>
      </c>
      <c r="Y15" s="1">
        <v>1</v>
      </c>
      <c r="Z15" s="1">
        <v>1</v>
      </c>
      <c r="AA15" s="1"/>
    </row>
    <row r="16" spans="1:27" ht="15" thickBot="1">
      <c r="A16" s="31" t="s">
        <v>35</v>
      </c>
      <c r="B16" s="1" t="s">
        <v>95</v>
      </c>
      <c r="C16" s="1" t="s">
        <v>29</v>
      </c>
      <c r="D16" s="1">
        <v>17</v>
      </c>
      <c r="E16" s="1" t="s">
        <v>96</v>
      </c>
      <c r="F16" s="1" t="s">
        <v>92</v>
      </c>
      <c r="G16" s="1" t="s">
        <v>39</v>
      </c>
      <c r="H16" s="1" t="s">
        <v>68</v>
      </c>
      <c r="I16" s="1">
        <v>13.83</v>
      </c>
      <c r="J16" s="16" t="s">
        <v>9</v>
      </c>
      <c r="K16" s="1">
        <v>3.19</v>
      </c>
      <c r="L16" s="1">
        <v>3.44</v>
      </c>
      <c r="M16" s="1">
        <v>30.79</v>
      </c>
      <c r="N16" s="1">
        <v>8.14</v>
      </c>
      <c r="O16" s="1">
        <v>8.2799999999999994</v>
      </c>
      <c r="P16" s="1">
        <v>47.7</v>
      </c>
      <c r="Q16" s="1">
        <v>42</v>
      </c>
      <c r="R16" s="1">
        <v>2.64</v>
      </c>
      <c r="S16" s="1">
        <v>273</v>
      </c>
      <c r="T16" s="1">
        <v>11.6</v>
      </c>
      <c r="U16" s="1">
        <v>15.07</v>
      </c>
      <c r="V16" s="1"/>
      <c r="W16" s="1">
        <v>11.1</v>
      </c>
      <c r="X16" s="1">
        <v>1</v>
      </c>
      <c r="Y16" s="1">
        <v>1</v>
      </c>
      <c r="Z16" s="1">
        <v>2</v>
      </c>
      <c r="AA16" s="1"/>
    </row>
    <row r="17" spans="1:27" ht="15" thickBot="1">
      <c r="A17" s="31" t="s">
        <v>97</v>
      </c>
      <c r="B17" s="1" t="s">
        <v>98</v>
      </c>
      <c r="C17" s="1" t="s">
        <v>43</v>
      </c>
      <c r="D17" s="1">
        <v>17</v>
      </c>
      <c r="E17" s="1" t="s">
        <v>99</v>
      </c>
      <c r="F17" s="1" t="s">
        <v>100</v>
      </c>
      <c r="G17" s="1" t="s">
        <v>32</v>
      </c>
      <c r="H17" s="1" t="s">
        <v>46</v>
      </c>
      <c r="I17" s="1">
        <v>44.2</v>
      </c>
      <c r="J17" s="16" t="s">
        <v>9</v>
      </c>
      <c r="K17" s="1">
        <v>3.56</v>
      </c>
      <c r="L17" s="1">
        <v>3.92</v>
      </c>
      <c r="M17" s="1">
        <v>24.05</v>
      </c>
      <c r="N17" s="1">
        <v>6.8</v>
      </c>
      <c r="O17" s="1">
        <v>6.98</v>
      </c>
      <c r="P17" s="1">
        <v>34.299999999999997</v>
      </c>
      <c r="Q17" s="1">
        <v>36.9</v>
      </c>
      <c r="R17" s="1">
        <v>1.61</v>
      </c>
      <c r="S17" s="1">
        <v>237</v>
      </c>
      <c r="T17" s="1">
        <v>11</v>
      </c>
      <c r="U17" s="1">
        <v>11.3</v>
      </c>
      <c r="V17" s="1"/>
      <c r="W17" s="1"/>
      <c r="X17" s="1">
        <v>1</v>
      </c>
      <c r="Y17" s="1">
        <v>1</v>
      </c>
      <c r="Z17" s="1">
        <v>1</v>
      </c>
      <c r="AA17" s="1">
        <v>1</v>
      </c>
    </row>
    <row r="18" spans="1:27" ht="15" thickBot="1">
      <c r="A18" s="31" t="s">
        <v>41</v>
      </c>
      <c r="B18" s="1" t="s">
        <v>101</v>
      </c>
      <c r="C18" s="1" t="s">
        <v>29</v>
      </c>
      <c r="D18" s="1">
        <v>18</v>
      </c>
      <c r="E18" s="1" t="s">
        <v>64</v>
      </c>
      <c r="F18" s="1" t="s">
        <v>65</v>
      </c>
      <c r="G18" s="1" t="s">
        <v>32</v>
      </c>
      <c r="H18" s="1" t="s">
        <v>102</v>
      </c>
      <c r="I18" s="2">
        <v>15.04</v>
      </c>
      <c r="J18" s="16" t="s">
        <v>9</v>
      </c>
      <c r="K18" s="1">
        <v>3.09</v>
      </c>
      <c r="L18" s="1">
        <v>3.53</v>
      </c>
      <c r="M18" s="1">
        <v>28.7</v>
      </c>
      <c r="N18" s="1">
        <v>7.9</v>
      </c>
      <c r="O18" s="1">
        <v>8.11</v>
      </c>
      <c r="P18" s="1">
        <v>46.4</v>
      </c>
      <c r="Q18" s="1">
        <v>40.799999999999997</v>
      </c>
      <c r="R18" s="1">
        <v>2.1800000000000002</v>
      </c>
      <c r="S18" s="1">
        <v>271</v>
      </c>
      <c r="T18" s="1">
        <v>15</v>
      </c>
      <c r="U18" s="1">
        <v>21.21</v>
      </c>
      <c r="V18" s="1"/>
      <c r="W18" s="1">
        <v>10.01</v>
      </c>
      <c r="X18" s="1">
        <v>2</v>
      </c>
      <c r="Y18" s="1">
        <v>1</v>
      </c>
      <c r="Z18" s="1">
        <v>1</v>
      </c>
      <c r="AA18" s="1"/>
    </row>
    <row r="19" spans="1:27" ht="15" thickBot="1">
      <c r="A19" s="31">
        <v>45261</v>
      </c>
      <c r="B19" s="1" t="s">
        <v>103</v>
      </c>
      <c r="C19" s="1" t="s">
        <v>29</v>
      </c>
      <c r="D19" s="1">
        <v>16</v>
      </c>
      <c r="E19" s="1" t="s">
        <v>104</v>
      </c>
      <c r="F19" s="1" t="s">
        <v>105</v>
      </c>
      <c r="G19" s="1" t="s">
        <v>61</v>
      </c>
      <c r="H19" s="1" t="s">
        <v>62</v>
      </c>
      <c r="I19" s="1">
        <v>39.99</v>
      </c>
      <c r="J19" s="16" t="s">
        <v>9</v>
      </c>
      <c r="K19" s="1">
        <v>2.91</v>
      </c>
      <c r="L19" s="1">
        <v>3.28</v>
      </c>
      <c r="M19" s="1">
        <v>29.57</v>
      </c>
      <c r="N19" s="1">
        <v>8.18</v>
      </c>
      <c r="O19" s="1">
        <v>8.43</v>
      </c>
      <c r="P19" s="1">
        <v>49.3</v>
      </c>
      <c r="Q19" s="1">
        <v>40.4</v>
      </c>
      <c r="R19" s="1">
        <v>2.27</v>
      </c>
      <c r="S19" s="1">
        <v>259</v>
      </c>
      <c r="T19" s="1">
        <v>12.8</v>
      </c>
      <c r="U19" s="1">
        <v>13.3</v>
      </c>
      <c r="V19" s="1"/>
      <c r="W19" s="1"/>
      <c r="X19" s="1">
        <v>1</v>
      </c>
      <c r="Y19" s="1">
        <v>1</v>
      </c>
      <c r="Z19" s="1">
        <v>1</v>
      </c>
      <c r="AA19" s="1">
        <v>1</v>
      </c>
    </row>
    <row r="20" spans="1:27" ht="15" thickBot="1">
      <c r="A20" s="31" t="s">
        <v>35</v>
      </c>
      <c r="B20" s="1" t="s">
        <v>106</v>
      </c>
      <c r="C20" s="1" t="s">
        <v>29</v>
      </c>
      <c r="D20" s="1">
        <v>18</v>
      </c>
      <c r="E20" s="1" t="s">
        <v>107</v>
      </c>
      <c r="F20" s="1" t="s">
        <v>108</v>
      </c>
      <c r="G20" s="1" t="s">
        <v>61</v>
      </c>
      <c r="H20" s="1" t="s">
        <v>93</v>
      </c>
      <c r="I20" s="1">
        <v>55.28</v>
      </c>
      <c r="J20" s="16" t="s">
        <v>9</v>
      </c>
      <c r="K20" s="1">
        <v>3.21</v>
      </c>
      <c r="L20" s="1">
        <v>3.35</v>
      </c>
      <c r="M20" s="1">
        <v>29.31</v>
      </c>
      <c r="N20" s="1">
        <v>8.1</v>
      </c>
      <c r="O20" s="1">
        <v>8.4499999999999993</v>
      </c>
      <c r="P20" s="1">
        <v>45.2</v>
      </c>
      <c r="Q20" s="1">
        <v>40.4</v>
      </c>
      <c r="R20" s="1">
        <v>2.35</v>
      </c>
      <c r="S20" s="1">
        <v>267</v>
      </c>
      <c r="T20" s="1">
        <v>12.4</v>
      </c>
      <c r="U20" s="1">
        <v>15.75</v>
      </c>
      <c r="V20" s="1">
        <v>3452</v>
      </c>
      <c r="W20" s="1"/>
      <c r="X20" s="1">
        <v>1</v>
      </c>
      <c r="Y20" s="1">
        <v>1</v>
      </c>
      <c r="Z20" s="1">
        <v>1</v>
      </c>
      <c r="AA20" s="1">
        <v>1</v>
      </c>
    </row>
    <row r="21" spans="1:27" ht="15" thickBot="1">
      <c r="A21" s="31" t="s">
        <v>97</v>
      </c>
      <c r="B21" s="1" t="s">
        <v>109</v>
      </c>
      <c r="C21" s="1" t="s">
        <v>29</v>
      </c>
      <c r="D21" s="1">
        <v>17</v>
      </c>
      <c r="E21" s="1" t="s">
        <v>110</v>
      </c>
      <c r="F21" s="1" t="s">
        <v>100</v>
      </c>
      <c r="G21" s="1" t="s">
        <v>32</v>
      </c>
      <c r="H21" s="1" t="s">
        <v>111</v>
      </c>
      <c r="I21" s="1">
        <v>63.9</v>
      </c>
      <c r="J21" s="16" t="s">
        <v>9</v>
      </c>
      <c r="K21" s="1">
        <v>3.33</v>
      </c>
      <c r="L21" s="1">
        <v>3.82</v>
      </c>
      <c r="M21" s="1"/>
      <c r="N21" s="1"/>
      <c r="O21" s="1"/>
      <c r="P21" s="1">
        <v>44.4</v>
      </c>
      <c r="Q21" s="1">
        <v>34.6</v>
      </c>
      <c r="R21" s="1">
        <v>1.4</v>
      </c>
      <c r="S21" s="1">
        <v>268</v>
      </c>
      <c r="T21" s="1">
        <v>16.399999999999999</v>
      </c>
      <c r="U21" s="1">
        <v>16.100000000000001</v>
      </c>
      <c r="V21" s="1"/>
      <c r="W21" s="1"/>
      <c r="X21" s="1">
        <v>2</v>
      </c>
      <c r="Y21" s="1">
        <v>2</v>
      </c>
      <c r="Z21" s="1">
        <v>1</v>
      </c>
      <c r="AA21" s="1">
        <v>1</v>
      </c>
    </row>
    <row r="22" spans="1:27" ht="15" thickBot="1">
      <c r="A22" s="31" t="s">
        <v>41</v>
      </c>
      <c r="B22" s="1" t="s">
        <v>112</v>
      </c>
      <c r="C22" s="1" t="s">
        <v>29</v>
      </c>
      <c r="D22" s="1">
        <v>17</v>
      </c>
      <c r="E22" s="1" t="s">
        <v>113</v>
      </c>
      <c r="F22" s="1" t="s">
        <v>45</v>
      </c>
      <c r="G22" s="1" t="s">
        <v>39</v>
      </c>
      <c r="H22" s="1" t="s">
        <v>68</v>
      </c>
      <c r="I22" s="1" t="s">
        <v>114</v>
      </c>
      <c r="J22" s="16" t="s">
        <v>9</v>
      </c>
      <c r="K22" s="1">
        <v>2.92</v>
      </c>
      <c r="L22" s="1">
        <v>3.37</v>
      </c>
      <c r="M22" s="1">
        <v>33.04</v>
      </c>
      <c r="N22" s="1">
        <v>8.9499999999999993</v>
      </c>
      <c r="O22" s="1">
        <v>9.0500000000000007</v>
      </c>
      <c r="P22" s="1">
        <v>53.1</v>
      </c>
      <c r="Q22" s="1">
        <v>45</v>
      </c>
      <c r="R22" s="1">
        <v>2.67</v>
      </c>
      <c r="S22" s="1">
        <v>288</v>
      </c>
      <c r="T22" s="1">
        <v>13.4</v>
      </c>
      <c r="U22" s="1">
        <v>14.56</v>
      </c>
      <c r="V22" s="1"/>
      <c r="W22" s="1">
        <v>11.01</v>
      </c>
      <c r="X22" s="1">
        <v>2</v>
      </c>
      <c r="Y22" s="1">
        <v>1</v>
      </c>
      <c r="Z22" s="1">
        <v>1</v>
      </c>
      <c r="AA22" s="1"/>
    </row>
    <row r="23" spans="1:27" ht="15" thickBot="1">
      <c r="A23" s="31">
        <v>45261</v>
      </c>
      <c r="B23" s="1" t="s">
        <v>115</v>
      </c>
      <c r="C23" s="1" t="s">
        <v>43</v>
      </c>
      <c r="D23" s="1">
        <v>18</v>
      </c>
      <c r="E23" s="1" t="s">
        <v>104</v>
      </c>
      <c r="F23" s="1" t="s">
        <v>105</v>
      </c>
      <c r="G23" s="1" t="s">
        <v>50</v>
      </c>
      <c r="H23" s="1" t="s">
        <v>116</v>
      </c>
      <c r="I23" s="1">
        <v>12.15</v>
      </c>
      <c r="J23" s="16" t="s">
        <v>9</v>
      </c>
      <c r="K23" s="1">
        <v>3.23</v>
      </c>
      <c r="L23" s="1">
        <v>3.62</v>
      </c>
      <c r="M23" s="1">
        <v>22.06</v>
      </c>
      <c r="N23" s="1"/>
      <c r="O23" s="1">
        <v>6.46</v>
      </c>
      <c r="P23" s="1"/>
      <c r="Q23" s="1"/>
      <c r="R23" s="1"/>
      <c r="S23" s="1">
        <v>220</v>
      </c>
      <c r="T23" s="1">
        <v>9.1999999999999993</v>
      </c>
      <c r="U23" s="1">
        <v>10.87</v>
      </c>
      <c r="V23" s="1"/>
      <c r="W23" s="1"/>
      <c r="X23" s="1"/>
      <c r="Y23" s="1"/>
      <c r="Z23" s="1"/>
      <c r="AA23" s="1"/>
    </row>
    <row r="24" spans="1:27" ht="15" thickBot="1">
      <c r="A24" s="31" t="s">
        <v>41</v>
      </c>
      <c r="B24" s="1" t="s">
        <v>117</v>
      </c>
      <c r="C24" s="1" t="s">
        <v>29</v>
      </c>
      <c r="D24" s="1">
        <v>17</v>
      </c>
      <c r="E24" s="1" t="s">
        <v>44</v>
      </c>
      <c r="F24" s="1" t="s">
        <v>45</v>
      </c>
      <c r="G24" s="1" t="s">
        <v>84</v>
      </c>
      <c r="H24" s="1" t="s">
        <v>118</v>
      </c>
      <c r="I24" s="1" t="s">
        <v>119</v>
      </c>
      <c r="J24" s="16" t="s">
        <v>9</v>
      </c>
      <c r="K24" s="1">
        <v>3.4</v>
      </c>
      <c r="L24" s="1">
        <v>3.96</v>
      </c>
      <c r="M24" s="1">
        <v>22.7</v>
      </c>
      <c r="N24" s="1">
        <v>6.96</v>
      </c>
      <c r="O24" s="1">
        <v>6.92</v>
      </c>
      <c r="P24" s="1">
        <v>31.6</v>
      </c>
      <c r="Q24" s="1">
        <v>25.3</v>
      </c>
      <c r="R24" s="1">
        <v>1.23</v>
      </c>
      <c r="S24" s="1">
        <v>222</v>
      </c>
      <c r="T24" s="1">
        <v>10.6</v>
      </c>
      <c r="U24" s="1">
        <v>9.59</v>
      </c>
      <c r="V24" s="1"/>
      <c r="W24" s="1"/>
      <c r="X24" s="1">
        <v>2</v>
      </c>
      <c r="Y24" s="1">
        <v>1</v>
      </c>
      <c r="Z24" s="1">
        <v>2</v>
      </c>
      <c r="AA24" s="1"/>
    </row>
    <row r="25" spans="1:27" ht="15" thickBot="1">
      <c r="A25" s="31" t="s">
        <v>35</v>
      </c>
      <c r="B25" s="1" t="s">
        <v>120</v>
      </c>
      <c r="C25" s="1" t="s">
        <v>43</v>
      </c>
      <c r="D25" s="1">
        <v>15</v>
      </c>
      <c r="E25" s="1" t="s">
        <v>121</v>
      </c>
      <c r="F25" s="1" t="s">
        <v>122</v>
      </c>
      <c r="G25" s="1" t="s">
        <v>61</v>
      </c>
      <c r="H25" s="1" t="s">
        <v>123</v>
      </c>
      <c r="I25" s="1">
        <v>28.2</v>
      </c>
      <c r="J25" s="16" t="s">
        <v>9</v>
      </c>
      <c r="K25" s="1">
        <v>3.15</v>
      </c>
      <c r="L25" s="1">
        <v>3.65</v>
      </c>
      <c r="M25" s="1">
        <v>24.78</v>
      </c>
      <c r="N25" s="1">
        <v>7.02</v>
      </c>
      <c r="O25" s="1">
        <v>7.23</v>
      </c>
      <c r="P25" s="1">
        <v>42.5</v>
      </c>
      <c r="Q25" s="1">
        <v>36</v>
      </c>
      <c r="R25" s="1">
        <v>2.31</v>
      </c>
      <c r="S25" s="1">
        <v>223</v>
      </c>
      <c r="T25" s="1">
        <v>12.5</v>
      </c>
      <c r="U25" s="1">
        <v>12.2</v>
      </c>
      <c r="V25" s="1"/>
      <c r="W25" s="1">
        <v>10.6</v>
      </c>
      <c r="X25" s="1">
        <v>2</v>
      </c>
      <c r="Y25" s="1">
        <v>1</v>
      </c>
      <c r="Z25" s="1">
        <v>1</v>
      </c>
      <c r="AA25" s="1">
        <v>1</v>
      </c>
    </row>
    <row r="26" spans="1:27" ht="15" thickBot="1">
      <c r="A26" s="31" t="s">
        <v>41</v>
      </c>
      <c r="B26" s="1" t="s">
        <v>124</v>
      </c>
      <c r="C26" s="1" t="s">
        <v>43</v>
      </c>
      <c r="D26" s="1">
        <v>17</v>
      </c>
      <c r="E26" s="1" t="s">
        <v>64</v>
      </c>
      <c r="F26" s="1" t="s">
        <v>65</v>
      </c>
      <c r="G26" s="1" t="s">
        <v>84</v>
      </c>
      <c r="H26" s="1" t="s">
        <v>125</v>
      </c>
      <c r="I26" s="1" t="s">
        <v>126</v>
      </c>
      <c r="J26" s="16" t="s">
        <v>9</v>
      </c>
      <c r="K26" s="1">
        <v>3.34</v>
      </c>
      <c r="L26" s="1">
        <v>3.99</v>
      </c>
      <c r="M26" s="1">
        <v>21.37</v>
      </c>
      <c r="N26" s="1">
        <v>5.95</v>
      </c>
      <c r="O26" s="1">
        <v>6.2</v>
      </c>
      <c r="P26" s="1">
        <v>25.9</v>
      </c>
      <c r="Q26" s="1">
        <v>16.600000000000001</v>
      </c>
      <c r="R26" s="1">
        <v>1.1100000000000001</v>
      </c>
      <c r="S26" s="1">
        <v>196</v>
      </c>
      <c r="T26" s="1">
        <v>12.1</v>
      </c>
      <c r="U26" s="1">
        <v>9.56</v>
      </c>
      <c r="V26" s="1">
        <v>3330</v>
      </c>
      <c r="W26" s="1"/>
      <c r="X26" s="1">
        <v>2</v>
      </c>
      <c r="Y26" s="1">
        <v>1</v>
      </c>
      <c r="Z26" s="1">
        <v>1</v>
      </c>
      <c r="AA26" s="1"/>
    </row>
    <row r="27" spans="1:27" ht="15" thickBot="1">
      <c r="A27" s="31" t="s">
        <v>35</v>
      </c>
      <c r="B27" s="1" t="s">
        <v>127</v>
      </c>
      <c r="C27" s="1" t="s">
        <v>43</v>
      </c>
      <c r="D27" s="1">
        <v>15</v>
      </c>
      <c r="E27" s="1" t="s">
        <v>91</v>
      </c>
      <c r="F27" s="1" t="s">
        <v>92</v>
      </c>
      <c r="G27" s="1" t="s">
        <v>61</v>
      </c>
      <c r="H27" s="1" t="s">
        <v>79</v>
      </c>
      <c r="I27" s="1">
        <v>14.15</v>
      </c>
      <c r="J27" s="16" t="s">
        <v>9</v>
      </c>
      <c r="K27" s="1">
        <v>3.16</v>
      </c>
      <c r="L27" s="1">
        <v>3.65</v>
      </c>
      <c r="M27" s="1">
        <v>26.37</v>
      </c>
      <c r="N27" s="1">
        <v>7.28</v>
      </c>
      <c r="O27" s="1">
        <v>7.3</v>
      </c>
      <c r="P27" s="1">
        <v>38</v>
      </c>
      <c r="Q27" s="1">
        <v>35.5</v>
      </c>
      <c r="R27" s="1">
        <v>2.0699999999999998</v>
      </c>
      <c r="S27" s="1">
        <v>230</v>
      </c>
      <c r="T27" s="1">
        <v>8.9</v>
      </c>
      <c r="U27" s="1">
        <v>10.6</v>
      </c>
      <c r="V27" s="1"/>
      <c r="W27" s="1">
        <v>7.1</v>
      </c>
      <c r="X27" s="1">
        <v>2</v>
      </c>
      <c r="Y27" s="1">
        <v>1</v>
      </c>
      <c r="Z27" s="1">
        <v>1</v>
      </c>
      <c r="AA27" s="1"/>
    </row>
    <row r="28" spans="1:27" ht="15" thickBot="1">
      <c r="A28" s="31" t="s">
        <v>41</v>
      </c>
      <c r="B28" s="1" t="s">
        <v>128</v>
      </c>
      <c r="C28" s="1" t="s">
        <v>29</v>
      </c>
      <c r="D28" s="1">
        <v>18</v>
      </c>
      <c r="E28" s="1" t="s">
        <v>113</v>
      </c>
      <c r="F28" s="1" t="s">
        <v>45</v>
      </c>
      <c r="G28" s="1" t="s">
        <v>32</v>
      </c>
      <c r="H28" s="1" t="s">
        <v>129</v>
      </c>
      <c r="I28" s="1" t="s">
        <v>130</v>
      </c>
      <c r="J28" s="16" t="s">
        <v>9</v>
      </c>
      <c r="K28" s="1">
        <v>3.09</v>
      </c>
      <c r="L28" s="1">
        <v>3.47</v>
      </c>
      <c r="M28" s="1">
        <v>28.95</v>
      </c>
      <c r="N28" s="1">
        <v>8.1</v>
      </c>
      <c r="O28" s="1">
        <v>8</v>
      </c>
      <c r="P28" s="1">
        <v>37.1</v>
      </c>
      <c r="Q28" s="1">
        <v>27</v>
      </c>
      <c r="R28" s="1">
        <v>1.41</v>
      </c>
      <c r="S28" s="1">
        <v>262</v>
      </c>
      <c r="T28" s="1">
        <v>14.6</v>
      </c>
      <c r="U28" s="1">
        <v>17.59</v>
      </c>
      <c r="V28" s="1"/>
      <c r="W28" s="1">
        <v>10</v>
      </c>
      <c r="X28" s="1">
        <v>3</v>
      </c>
      <c r="Y28" s="1">
        <v>1</v>
      </c>
      <c r="Z28" s="1">
        <v>1</v>
      </c>
      <c r="AA28" s="1"/>
    </row>
    <row r="29" spans="1:27" ht="15" thickBot="1">
      <c r="A29" s="31" t="s">
        <v>41</v>
      </c>
      <c r="B29" s="1" t="s">
        <v>131</v>
      </c>
      <c r="C29" s="1" t="s">
        <v>43</v>
      </c>
      <c r="D29" s="1">
        <v>18</v>
      </c>
      <c r="E29" s="1" t="s">
        <v>132</v>
      </c>
      <c r="F29" s="1" t="s">
        <v>65</v>
      </c>
      <c r="G29" s="1" t="s">
        <v>84</v>
      </c>
      <c r="H29" s="1" t="s">
        <v>133</v>
      </c>
      <c r="I29" s="1" t="s">
        <v>134</v>
      </c>
      <c r="J29" s="16" t="s">
        <v>9</v>
      </c>
      <c r="K29" s="1">
        <v>3.36</v>
      </c>
      <c r="L29" s="1">
        <v>3.89</v>
      </c>
      <c r="M29" s="1">
        <v>22.65</v>
      </c>
      <c r="N29" s="1">
        <v>6.48</v>
      </c>
      <c r="O29" s="1">
        <v>6.48</v>
      </c>
      <c r="P29" s="1">
        <v>28.2</v>
      </c>
      <c r="Q29" s="1">
        <v>26.4</v>
      </c>
      <c r="R29" s="1">
        <v>1.37</v>
      </c>
      <c r="S29" s="1">
        <v>222</v>
      </c>
      <c r="T29" s="1">
        <v>10.7</v>
      </c>
      <c r="U29" s="1">
        <v>9.8000000000000007</v>
      </c>
      <c r="V29" s="1"/>
      <c r="W29" s="1">
        <v>10</v>
      </c>
      <c r="X29" s="1">
        <v>2</v>
      </c>
      <c r="Y29" s="1">
        <v>1</v>
      </c>
      <c r="Z29" s="1">
        <v>1</v>
      </c>
      <c r="AA29" s="1"/>
    </row>
    <row r="30" spans="1:27" ht="15" thickBot="1">
      <c r="A30" s="31" t="s">
        <v>35</v>
      </c>
      <c r="B30" s="1" t="s">
        <v>135</v>
      </c>
      <c r="C30" s="1" t="s">
        <v>29</v>
      </c>
      <c r="D30" s="1">
        <v>16</v>
      </c>
      <c r="E30" s="1" t="s">
        <v>136</v>
      </c>
      <c r="F30" s="1" t="s">
        <v>55</v>
      </c>
      <c r="G30" s="1" t="s">
        <v>32</v>
      </c>
      <c r="H30" s="1" t="s">
        <v>111</v>
      </c>
      <c r="I30" s="1">
        <v>68.73</v>
      </c>
      <c r="J30" s="16" t="s">
        <v>9</v>
      </c>
      <c r="K30" s="1">
        <v>3.19</v>
      </c>
      <c r="L30" s="1">
        <v>3.27</v>
      </c>
      <c r="M30" s="1">
        <v>27.32</v>
      </c>
      <c r="N30" s="1">
        <v>8.6199999999999992</v>
      </c>
      <c r="O30" s="1">
        <v>8.3800000000000008</v>
      </c>
      <c r="P30" s="1">
        <v>59.2</v>
      </c>
      <c r="Q30" s="1">
        <v>43.3</v>
      </c>
      <c r="R30" s="1">
        <v>2.61</v>
      </c>
      <c r="S30" s="1">
        <v>286</v>
      </c>
      <c r="T30" s="1">
        <v>17</v>
      </c>
      <c r="U30" s="1">
        <v>19.93</v>
      </c>
      <c r="V30" s="1"/>
      <c r="W30" s="1">
        <v>10.1</v>
      </c>
      <c r="X30" s="1">
        <v>1</v>
      </c>
      <c r="Y30" s="1">
        <v>1</v>
      </c>
      <c r="Z30" s="1">
        <v>1</v>
      </c>
      <c r="AA30" s="1"/>
    </row>
    <row r="31" spans="1:27" ht="15" thickBot="1">
      <c r="A31" s="31" t="s">
        <v>35</v>
      </c>
      <c r="B31" s="1" t="s">
        <v>137</v>
      </c>
      <c r="C31" s="1" t="s">
        <v>29</v>
      </c>
      <c r="D31" s="1">
        <v>17</v>
      </c>
      <c r="E31" s="1" t="s">
        <v>138</v>
      </c>
      <c r="F31" s="1" t="s">
        <v>108</v>
      </c>
      <c r="G31" s="1" t="s">
        <v>39</v>
      </c>
      <c r="H31" s="1" t="s">
        <v>40</v>
      </c>
      <c r="I31" s="1">
        <v>460</v>
      </c>
      <c r="J31" s="16" t="s">
        <v>9</v>
      </c>
      <c r="K31" s="1">
        <v>3.06</v>
      </c>
      <c r="L31" s="1">
        <v>3.42</v>
      </c>
      <c r="M31" s="1">
        <v>27.01</v>
      </c>
      <c r="N31" s="1">
        <v>7.76</v>
      </c>
      <c r="O31" s="1">
        <v>7.42</v>
      </c>
      <c r="P31" s="1">
        <v>47.1</v>
      </c>
      <c r="Q31" s="1">
        <v>42.8</v>
      </c>
      <c r="R31" s="1">
        <v>2.97</v>
      </c>
      <c r="S31" s="1">
        <v>249</v>
      </c>
      <c r="T31" s="1">
        <v>13.1</v>
      </c>
      <c r="U31" s="1">
        <v>11.45</v>
      </c>
      <c r="V31" s="1"/>
      <c r="W31" s="1">
        <v>11.1</v>
      </c>
      <c r="X31" s="1">
        <v>1</v>
      </c>
      <c r="Y31" s="1">
        <v>1</v>
      </c>
      <c r="Z31" s="1">
        <v>1</v>
      </c>
      <c r="AA31" s="1">
        <v>1</v>
      </c>
    </row>
    <row r="32" spans="1:27" ht="15" thickBot="1">
      <c r="A32" s="31" t="s">
        <v>41</v>
      </c>
      <c r="B32" s="1" t="s">
        <v>139</v>
      </c>
      <c r="C32" s="1" t="s">
        <v>29</v>
      </c>
      <c r="D32" s="1">
        <v>17</v>
      </c>
      <c r="E32" s="1" t="s">
        <v>44</v>
      </c>
      <c r="F32" s="1" t="s">
        <v>45</v>
      </c>
      <c r="G32" s="1" t="s">
        <v>50</v>
      </c>
      <c r="H32" s="1" t="s">
        <v>51</v>
      </c>
      <c r="I32" s="1" t="s">
        <v>140</v>
      </c>
      <c r="J32" s="16" t="s">
        <v>9</v>
      </c>
      <c r="K32" s="1">
        <v>3.34</v>
      </c>
      <c r="L32" s="1">
        <v>3.5</v>
      </c>
      <c r="M32" s="1"/>
      <c r="N32" s="1"/>
      <c r="O32" s="1"/>
      <c r="P32" s="1">
        <v>42.7</v>
      </c>
      <c r="Q32" s="1">
        <v>31.5</v>
      </c>
      <c r="R32" s="1">
        <v>2.0299999999999998</v>
      </c>
      <c r="S32" s="1"/>
      <c r="T32" s="1"/>
      <c r="U32" s="1"/>
      <c r="V32" s="1"/>
      <c r="W32" s="1"/>
      <c r="X32" s="1"/>
      <c r="Y32" s="1"/>
      <c r="Z32" s="1"/>
      <c r="AA32" s="1"/>
    </row>
    <row r="33" spans="1:27" ht="15" thickBot="1">
      <c r="A33" s="31">
        <v>45261</v>
      </c>
      <c r="B33" s="1" t="s">
        <v>141</v>
      </c>
      <c r="C33" s="1" t="s">
        <v>29</v>
      </c>
      <c r="D33" s="1">
        <v>15</v>
      </c>
      <c r="E33" s="1" t="s">
        <v>142</v>
      </c>
      <c r="F33" s="1" t="s">
        <v>105</v>
      </c>
      <c r="G33" s="1" t="s">
        <v>50</v>
      </c>
      <c r="H33" s="1" t="s">
        <v>70</v>
      </c>
      <c r="I33" s="1">
        <v>7.23</v>
      </c>
      <c r="J33" s="16" t="s">
        <v>9</v>
      </c>
      <c r="K33" s="1">
        <v>2.83</v>
      </c>
      <c r="L33" s="1">
        <v>3.25</v>
      </c>
      <c r="M33" s="1">
        <v>25.79</v>
      </c>
      <c r="N33" s="1">
        <v>7.49</v>
      </c>
      <c r="O33" s="1">
        <v>7.37</v>
      </c>
      <c r="P33" s="1">
        <v>46.2</v>
      </c>
      <c r="Q33" s="1">
        <v>29</v>
      </c>
      <c r="R33" s="1">
        <v>1.68</v>
      </c>
      <c r="S33" s="1">
        <v>252</v>
      </c>
      <c r="T33" s="1">
        <v>10.8</v>
      </c>
      <c r="U33" s="1">
        <v>10.7</v>
      </c>
      <c r="V33" s="1"/>
      <c r="W33" s="1">
        <v>10.06</v>
      </c>
      <c r="X33" s="1">
        <v>2</v>
      </c>
      <c r="Y33" s="1">
        <v>1</v>
      </c>
      <c r="Z33" s="1">
        <v>1</v>
      </c>
      <c r="AA33" s="1">
        <v>1</v>
      </c>
    </row>
    <row r="34" spans="1:27" ht="15" thickBot="1">
      <c r="A34" s="31" t="s">
        <v>35</v>
      </c>
      <c r="B34" s="1" t="s">
        <v>143</v>
      </c>
      <c r="C34" s="1" t="s">
        <v>43</v>
      </c>
      <c r="D34" s="1">
        <v>18</v>
      </c>
      <c r="E34" s="1" t="s">
        <v>144</v>
      </c>
      <c r="F34" s="1" t="s">
        <v>145</v>
      </c>
      <c r="G34" s="1" t="s">
        <v>39</v>
      </c>
      <c r="H34" s="1" t="s">
        <v>146</v>
      </c>
      <c r="I34" s="4">
        <v>27760</v>
      </c>
      <c r="J34" s="16" t="s">
        <v>9</v>
      </c>
      <c r="K34" s="1">
        <v>3.28</v>
      </c>
      <c r="L34" s="1">
        <v>3.66</v>
      </c>
      <c r="M34" s="1">
        <v>27.2</v>
      </c>
      <c r="N34" s="1">
        <v>7.37</v>
      </c>
      <c r="O34" s="1">
        <v>7.3</v>
      </c>
      <c r="P34" s="1">
        <v>38.9</v>
      </c>
      <c r="Q34" s="1">
        <v>39.700000000000003</v>
      </c>
      <c r="R34" s="1">
        <v>2.58</v>
      </c>
      <c r="S34" s="1">
        <v>226</v>
      </c>
      <c r="T34" s="1">
        <v>15.6</v>
      </c>
      <c r="U34" s="1">
        <v>13.2</v>
      </c>
      <c r="V34" s="1"/>
      <c r="W34" s="1">
        <v>11.3</v>
      </c>
      <c r="X34" s="1">
        <v>1</v>
      </c>
      <c r="Y34" s="1">
        <v>1</v>
      </c>
      <c r="Z34" s="1">
        <v>1</v>
      </c>
      <c r="AA34" s="1"/>
    </row>
    <row r="35" spans="1:27" ht="15" thickBot="1">
      <c r="A35" s="31" t="s">
        <v>27</v>
      </c>
      <c r="B35" s="1" t="s">
        <v>147</v>
      </c>
      <c r="C35" s="1" t="s">
        <v>29</v>
      </c>
      <c r="D35" s="1">
        <v>17</v>
      </c>
      <c r="E35" s="1" t="s">
        <v>37</v>
      </c>
      <c r="F35" s="1" t="s">
        <v>73</v>
      </c>
      <c r="G35" s="1" t="s">
        <v>32</v>
      </c>
      <c r="H35" s="1" t="s">
        <v>148</v>
      </c>
      <c r="I35" s="1" t="s">
        <v>149</v>
      </c>
      <c r="J35" s="16" t="s">
        <v>9</v>
      </c>
      <c r="K35" s="1">
        <v>3.18</v>
      </c>
      <c r="L35" s="1">
        <v>3.74</v>
      </c>
      <c r="M35" s="9"/>
      <c r="N35" s="1">
        <v>8.31</v>
      </c>
      <c r="O35" s="1">
        <v>8.25</v>
      </c>
      <c r="P35" s="1">
        <v>42.2</v>
      </c>
      <c r="Q35" s="1">
        <v>37.5</v>
      </c>
      <c r="R35" s="1">
        <v>2.11</v>
      </c>
      <c r="S35" s="1">
        <v>273</v>
      </c>
      <c r="T35" s="1">
        <v>16.45</v>
      </c>
      <c r="U35" s="1">
        <v>21.65</v>
      </c>
      <c r="V35" s="1">
        <v>2455</v>
      </c>
      <c r="W35" s="1"/>
      <c r="X35" s="1">
        <v>2</v>
      </c>
      <c r="Y35" s="1">
        <v>1</v>
      </c>
      <c r="Z35" s="1">
        <v>1</v>
      </c>
      <c r="AA35" s="1">
        <v>1</v>
      </c>
    </row>
    <row r="36" spans="1:27" ht="15" thickBot="1">
      <c r="A36" s="31">
        <v>45261</v>
      </c>
      <c r="B36" s="1" t="s">
        <v>150</v>
      </c>
      <c r="C36" s="1" t="s">
        <v>29</v>
      </c>
      <c r="D36" s="1">
        <v>18</v>
      </c>
      <c r="E36" s="1" t="s">
        <v>104</v>
      </c>
      <c r="F36" s="1" t="s">
        <v>105</v>
      </c>
      <c r="G36" s="1" t="s">
        <v>84</v>
      </c>
      <c r="H36" s="1" t="s">
        <v>133</v>
      </c>
      <c r="I36" s="3">
        <v>1.3392361111111111E-3</v>
      </c>
      <c r="J36" s="16" t="s">
        <v>9</v>
      </c>
      <c r="K36" s="1">
        <v>2.98</v>
      </c>
      <c r="L36" s="1">
        <v>3.42</v>
      </c>
      <c r="M36" s="1">
        <v>26.56</v>
      </c>
      <c r="N36" s="1">
        <v>7.69</v>
      </c>
      <c r="O36" s="1">
        <v>7.68</v>
      </c>
      <c r="P36" s="1">
        <v>39.1</v>
      </c>
      <c r="Q36" s="1">
        <v>27.2</v>
      </c>
      <c r="R36" s="1">
        <v>1.78</v>
      </c>
      <c r="S36" s="1">
        <v>242</v>
      </c>
      <c r="T36" s="1">
        <v>10</v>
      </c>
      <c r="U36" s="1">
        <v>9.83</v>
      </c>
      <c r="V36" s="1"/>
      <c r="W36" s="1">
        <v>12.01</v>
      </c>
      <c r="X36" s="1">
        <v>1</v>
      </c>
      <c r="Y36" s="1">
        <v>1</v>
      </c>
      <c r="Z36" s="1">
        <v>2</v>
      </c>
      <c r="AA36" s="1">
        <v>1</v>
      </c>
    </row>
    <row r="37" spans="1:27" ht="15" thickBot="1">
      <c r="A37" s="31" t="s">
        <v>35</v>
      </c>
      <c r="B37" s="1" t="s">
        <v>151</v>
      </c>
      <c r="C37" s="1" t="s">
        <v>29</v>
      </c>
      <c r="D37" s="1">
        <v>15</v>
      </c>
      <c r="E37" s="1" t="s">
        <v>152</v>
      </c>
      <c r="F37" s="1" t="s">
        <v>55</v>
      </c>
      <c r="G37" s="1" t="s">
        <v>32</v>
      </c>
      <c r="H37" s="1" t="s">
        <v>33</v>
      </c>
      <c r="I37" s="1">
        <v>54.94</v>
      </c>
      <c r="J37" s="16" t="s">
        <v>9</v>
      </c>
      <c r="K37" s="1">
        <v>3.07</v>
      </c>
      <c r="L37" s="1">
        <v>3.48</v>
      </c>
      <c r="M37" s="1">
        <v>23.89</v>
      </c>
      <c r="N37" s="1">
        <v>7.12</v>
      </c>
      <c r="O37" s="1">
        <v>6.98</v>
      </c>
      <c r="P37" s="1">
        <v>42.5</v>
      </c>
      <c r="Q37" s="1">
        <v>31.5</v>
      </c>
      <c r="R37" s="1">
        <v>1.39</v>
      </c>
      <c r="S37" s="1">
        <v>239</v>
      </c>
      <c r="T37" s="1">
        <v>11</v>
      </c>
      <c r="U37" s="1">
        <v>13.52</v>
      </c>
      <c r="V37" s="1">
        <v>2832</v>
      </c>
      <c r="W37" s="1"/>
      <c r="X37" s="1">
        <v>1</v>
      </c>
      <c r="Y37" s="1">
        <v>1</v>
      </c>
      <c r="Z37" s="1">
        <v>1</v>
      </c>
      <c r="AA37" s="1"/>
    </row>
    <row r="38" spans="1:27" ht="15" thickBot="1">
      <c r="A38" s="31" t="s">
        <v>35</v>
      </c>
      <c r="B38" s="1" t="s">
        <v>153</v>
      </c>
      <c r="C38" s="1" t="s">
        <v>43</v>
      </c>
      <c r="D38" s="1">
        <v>16</v>
      </c>
      <c r="E38" s="1" t="s">
        <v>121</v>
      </c>
      <c r="F38" s="1" t="s">
        <v>122</v>
      </c>
      <c r="G38" s="1" t="s">
        <v>61</v>
      </c>
      <c r="H38" s="1" t="s">
        <v>62</v>
      </c>
      <c r="I38" s="1">
        <v>42.3</v>
      </c>
      <c r="J38" s="16" t="s">
        <v>9</v>
      </c>
      <c r="K38" s="1"/>
      <c r="L38" s="1"/>
      <c r="M38" s="1"/>
      <c r="N38" s="1"/>
      <c r="O38" s="1" t="s">
        <v>154</v>
      </c>
      <c r="P38" s="1"/>
      <c r="Q38" s="1"/>
      <c r="R38" s="1"/>
      <c r="S38" s="1"/>
      <c r="T38" s="1">
        <v>13.05</v>
      </c>
      <c r="U38" s="1">
        <v>11.1</v>
      </c>
      <c r="V38" s="1"/>
      <c r="W38" s="1"/>
      <c r="X38" s="1">
        <v>1</v>
      </c>
      <c r="Y38" s="1">
        <v>1</v>
      </c>
      <c r="Z38" s="1">
        <v>1</v>
      </c>
      <c r="AA38" s="1">
        <v>1</v>
      </c>
    </row>
    <row r="39" spans="1:27" ht="15" thickBot="1">
      <c r="A39" s="31" t="s">
        <v>57</v>
      </c>
      <c r="B39" s="1" t="s">
        <v>155</v>
      </c>
      <c r="C39" s="1" t="s">
        <v>29</v>
      </c>
      <c r="D39" s="1">
        <v>18</v>
      </c>
      <c r="E39" s="1" t="s">
        <v>156</v>
      </c>
      <c r="F39" s="1" t="s">
        <v>89</v>
      </c>
      <c r="G39" s="1" t="s">
        <v>84</v>
      </c>
      <c r="H39" s="1" t="s">
        <v>133</v>
      </c>
      <c r="I39" s="3">
        <v>1.2692129629629629E-3</v>
      </c>
      <c r="J39" s="16" t="s">
        <v>9</v>
      </c>
      <c r="K39" s="1"/>
      <c r="L39" s="1"/>
      <c r="M39" s="1"/>
      <c r="N39" s="1"/>
      <c r="O39" s="1"/>
      <c r="P39" s="1"/>
      <c r="Q39" s="1"/>
      <c r="R39" s="1"/>
      <c r="S39" s="1"/>
      <c r="T39" s="1">
        <v>11.4</v>
      </c>
      <c r="U39" s="1">
        <v>13.03</v>
      </c>
      <c r="V39" s="1"/>
      <c r="W39" s="1"/>
      <c r="X39" s="1">
        <v>2</v>
      </c>
      <c r="Y39" s="1">
        <v>1</v>
      </c>
      <c r="Z39" s="1">
        <v>1</v>
      </c>
      <c r="AA39" s="1">
        <v>2</v>
      </c>
    </row>
    <row r="40" spans="1:27" ht="15" thickBot="1">
      <c r="A40" s="31" t="s">
        <v>27</v>
      </c>
      <c r="B40" s="1" t="s">
        <v>157</v>
      </c>
      <c r="C40" s="1" t="s">
        <v>29</v>
      </c>
      <c r="D40" s="1">
        <v>15</v>
      </c>
      <c r="E40" s="1" t="s">
        <v>158</v>
      </c>
      <c r="F40" s="1" t="s">
        <v>78</v>
      </c>
      <c r="G40" s="1" t="s">
        <v>84</v>
      </c>
      <c r="H40" s="1" t="s">
        <v>133</v>
      </c>
      <c r="I40" s="1" t="s">
        <v>159</v>
      </c>
      <c r="J40" s="16" t="s">
        <v>9</v>
      </c>
      <c r="K40" s="1"/>
      <c r="L40" s="1"/>
      <c r="M40" s="1">
        <v>22.73</v>
      </c>
      <c r="N40" s="1">
        <v>6.36</v>
      </c>
      <c r="O40" s="1">
        <v>7.01</v>
      </c>
      <c r="P40" s="1">
        <v>41.2</v>
      </c>
      <c r="Q40" s="1">
        <v>35.9</v>
      </c>
      <c r="R40" s="1">
        <v>1.76</v>
      </c>
      <c r="S40" s="1">
        <v>266</v>
      </c>
      <c r="T40" s="1">
        <v>7.95</v>
      </c>
      <c r="U40" s="1">
        <v>9.8000000000000007</v>
      </c>
      <c r="V40" s="1">
        <v>3410</v>
      </c>
      <c r="W40" s="1"/>
      <c r="X40" s="1">
        <v>1</v>
      </c>
      <c r="Y40" s="1">
        <v>1</v>
      </c>
      <c r="Z40" s="1">
        <v>2</v>
      </c>
      <c r="AA40" s="1">
        <v>1</v>
      </c>
    </row>
    <row r="41" spans="1:27" ht="15" thickBot="1">
      <c r="A41" s="31" t="s">
        <v>27</v>
      </c>
      <c r="B41" s="1" t="s">
        <v>160</v>
      </c>
      <c r="C41" s="1" t="s">
        <v>29</v>
      </c>
      <c r="D41" s="1">
        <v>18</v>
      </c>
      <c r="E41" s="1" t="s">
        <v>30</v>
      </c>
      <c r="F41" s="1" t="s">
        <v>31</v>
      </c>
      <c r="G41" s="1" t="s">
        <v>39</v>
      </c>
      <c r="H41" s="1" t="s">
        <v>146</v>
      </c>
      <c r="I41" s="1">
        <v>210</v>
      </c>
      <c r="J41" s="16" t="s">
        <v>9</v>
      </c>
      <c r="K41" s="1">
        <v>3.3</v>
      </c>
      <c r="L41" s="1">
        <v>3.5</v>
      </c>
      <c r="M41" s="1">
        <v>29.3</v>
      </c>
      <c r="N41" s="1">
        <v>8.1999999999999993</v>
      </c>
      <c r="O41" s="1">
        <v>7.4</v>
      </c>
      <c r="P41" s="1"/>
      <c r="Q41" s="1"/>
      <c r="R41" s="1"/>
      <c r="S41" s="1">
        <v>293</v>
      </c>
      <c r="T41" s="1">
        <v>13.4</v>
      </c>
      <c r="U41" s="1"/>
      <c r="V41" s="1">
        <v>2360</v>
      </c>
      <c r="W41" s="1"/>
      <c r="X41" s="1">
        <v>1</v>
      </c>
      <c r="Y41" s="1">
        <v>1</v>
      </c>
      <c r="Z41" s="1">
        <v>1</v>
      </c>
      <c r="AA41" s="1">
        <v>1</v>
      </c>
    </row>
    <row r="42" spans="1:27" ht="15" thickBot="1">
      <c r="A42" s="31" t="s">
        <v>35</v>
      </c>
      <c r="B42" s="1" t="s">
        <v>161</v>
      </c>
      <c r="C42" s="1" t="s">
        <v>29</v>
      </c>
      <c r="D42" s="1">
        <v>15</v>
      </c>
      <c r="E42" s="1" t="s">
        <v>91</v>
      </c>
      <c r="F42" s="1" t="s">
        <v>92</v>
      </c>
      <c r="G42" s="1" t="s">
        <v>74</v>
      </c>
      <c r="H42" s="1" t="s">
        <v>75</v>
      </c>
      <c r="I42" s="1">
        <v>4848</v>
      </c>
      <c r="J42" s="16" t="s">
        <v>9</v>
      </c>
      <c r="K42" s="1">
        <v>2.95</v>
      </c>
      <c r="L42" s="1">
        <v>3.33</v>
      </c>
      <c r="M42" s="1">
        <v>29.51</v>
      </c>
      <c r="N42" s="1">
        <v>8.4499999999999993</v>
      </c>
      <c r="O42" s="1">
        <v>8.14</v>
      </c>
      <c r="P42" s="1">
        <v>41</v>
      </c>
      <c r="Q42" s="1">
        <v>34.299999999999997</v>
      </c>
      <c r="R42" s="1">
        <v>2.08</v>
      </c>
      <c r="S42" s="1">
        <v>261</v>
      </c>
      <c r="T42" s="1">
        <v>13.8</v>
      </c>
      <c r="U42" s="1">
        <v>16.66</v>
      </c>
      <c r="V42" s="1"/>
      <c r="W42" s="1">
        <v>12.3</v>
      </c>
      <c r="X42" s="1">
        <v>1</v>
      </c>
      <c r="Y42" s="1">
        <v>1</v>
      </c>
      <c r="Z42" s="1">
        <v>1</v>
      </c>
      <c r="AA42" s="1"/>
    </row>
    <row r="43" spans="1:27" ht="15" thickBot="1">
      <c r="A43" s="31" t="s">
        <v>27</v>
      </c>
      <c r="B43" s="1" t="s">
        <v>162</v>
      </c>
      <c r="C43" s="1" t="s">
        <v>29</v>
      </c>
      <c r="D43" s="1">
        <v>18</v>
      </c>
      <c r="E43" s="1" t="s">
        <v>163</v>
      </c>
      <c r="F43" s="1" t="s">
        <v>73</v>
      </c>
      <c r="G43" s="1" t="s">
        <v>50</v>
      </c>
      <c r="H43" s="1" t="s">
        <v>164</v>
      </c>
      <c r="I43" s="2">
        <v>22.02</v>
      </c>
      <c r="J43" s="16" t="s">
        <v>9</v>
      </c>
      <c r="K43" s="1">
        <v>2.93</v>
      </c>
      <c r="L43" s="1">
        <v>3.34</v>
      </c>
      <c r="M43" s="1">
        <v>27.8</v>
      </c>
      <c r="N43" s="1">
        <v>8.31</v>
      </c>
      <c r="O43" s="1">
        <v>7.7</v>
      </c>
      <c r="P43" s="1">
        <v>43.4</v>
      </c>
      <c r="Q43" s="1">
        <v>37.5</v>
      </c>
      <c r="R43" s="1">
        <v>2.11</v>
      </c>
      <c r="S43" s="1">
        <v>256</v>
      </c>
      <c r="T43" s="1">
        <v>12.95</v>
      </c>
      <c r="U43" s="1">
        <v>15.51</v>
      </c>
      <c r="V43" s="1">
        <v>2810</v>
      </c>
      <c r="W43" s="1"/>
      <c r="X43" s="1">
        <v>1</v>
      </c>
      <c r="Y43" s="1">
        <v>1</v>
      </c>
      <c r="Z43" s="1">
        <v>2</v>
      </c>
      <c r="AA43" s="1">
        <v>1</v>
      </c>
    </row>
    <row r="44" spans="1:27" ht="15" thickBot="1">
      <c r="A44" s="31" t="s">
        <v>35</v>
      </c>
      <c r="B44" s="1" t="s">
        <v>165</v>
      </c>
      <c r="C44" s="1" t="s">
        <v>43</v>
      </c>
      <c r="D44" s="1">
        <v>16</v>
      </c>
      <c r="E44" s="1" t="s">
        <v>138</v>
      </c>
      <c r="F44" s="1" t="s">
        <v>108</v>
      </c>
      <c r="G44" s="1" t="s">
        <v>50</v>
      </c>
      <c r="H44" s="1" t="s">
        <v>164</v>
      </c>
      <c r="I44" s="1">
        <v>24.6</v>
      </c>
      <c r="J44" s="16" t="s">
        <v>9</v>
      </c>
      <c r="K44" s="1">
        <v>3.17</v>
      </c>
      <c r="L44" s="1">
        <v>3.39</v>
      </c>
      <c r="M44" s="1">
        <v>24.61</v>
      </c>
      <c r="N44" s="1">
        <v>7.27</v>
      </c>
      <c r="O44" s="1">
        <v>7.02</v>
      </c>
      <c r="P44" s="1">
        <v>47</v>
      </c>
      <c r="Q44" s="1">
        <v>37.200000000000003</v>
      </c>
      <c r="R44" s="1">
        <v>1.89</v>
      </c>
      <c r="S44" s="1">
        <v>246</v>
      </c>
      <c r="T44" s="1">
        <v>11.2</v>
      </c>
      <c r="U44" s="1">
        <v>11.7</v>
      </c>
      <c r="V44" s="1"/>
      <c r="W44" s="1">
        <v>9.6</v>
      </c>
      <c r="X44" s="1">
        <v>2</v>
      </c>
      <c r="Y44" s="1">
        <v>1</v>
      </c>
      <c r="Z44" s="1">
        <v>1</v>
      </c>
      <c r="AA44" s="1">
        <v>1</v>
      </c>
    </row>
    <row r="45" spans="1:27" ht="15" thickBot="1">
      <c r="A45" s="31" t="s">
        <v>35</v>
      </c>
      <c r="B45" s="1" t="s">
        <v>166</v>
      </c>
      <c r="C45" s="1" t="s">
        <v>29</v>
      </c>
      <c r="D45" s="1">
        <v>16</v>
      </c>
      <c r="E45" s="1" t="s">
        <v>167</v>
      </c>
      <c r="F45" s="1" t="s">
        <v>168</v>
      </c>
      <c r="G45" s="1" t="s">
        <v>61</v>
      </c>
      <c r="H45" s="1" t="s">
        <v>169</v>
      </c>
      <c r="I45" s="1" t="s">
        <v>170</v>
      </c>
      <c r="J45" s="16" t="s">
        <v>9</v>
      </c>
      <c r="K45" s="1">
        <v>2.96</v>
      </c>
      <c r="L45" s="1">
        <v>3.23</v>
      </c>
      <c r="M45" s="1">
        <v>29</v>
      </c>
      <c r="N45" s="1">
        <v>8.48</v>
      </c>
      <c r="O45" s="1">
        <v>8.52</v>
      </c>
      <c r="P45" s="1">
        <v>54.2</v>
      </c>
      <c r="Q45" s="1">
        <v>49.4</v>
      </c>
      <c r="R45" s="1">
        <v>2.08</v>
      </c>
      <c r="S45" s="1">
        <v>282</v>
      </c>
      <c r="T45" s="1">
        <v>13.4</v>
      </c>
      <c r="U45" s="1">
        <v>14.45</v>
      </c>
      <c r="V45" s="1"/>
      <c r="W45" s="1">
        <v>13</v>
      </c>
      <c r="X45" s="1">
        <v>1</v>
      </c>
      <c r="Y45" s="1">
        <v>1</v>
      </c>
      <c r="Z45" s="1">
        <v>1</v>
      </c>
      <c r="AA45" s="1"/>
    </row>
    <row r="46" spans="1:27" ht="15" thickBot="1">
      <c r="A46" s="31" t="s">
        <v>35</v>
      </c>
      <c r="B46" s="1" t="s">
        <v>171</v>
      </c>
      <c r="C46" s="1" t="s">
        <v>43</v>
      </c>
      <c r="D46" s="1">
        <v>18</v>
      </c>
      <c r="E46" s="1" t="s">
        <v>172</v>
      </c>
      <c r="F46" s="1" t="s">
        <v>145</v>
      </c>
      <c r="G46" s="1" t="s">
        <v>50</v>
      </c>
      <c r="H46" s="1" t="s">
        <v>116</v>
      </c>
      <c r="I46" s="2">
        <v>12.21</v>
      </c>
      <c r="J46" s="16" t="s">
        <v>9</v>
      </c>
      <c r="K46" s="1"/>
      <c r="L46" s="1"/>
      <c r="M46" s="1">
        <v>24.15</v>
      </c>
      <c r="N46" s="1">
        <v>6.87</v>
      </c>
      <c r="O46" s="1">
        <v>6.93</v>
      </c>
      <c r="P46" s="1">
        <v>40.200000000000003</v>
      </c>
      <c r="Q46" s="1">
        <v>39.5</v>
      </c>
      <c r="R46" s="1">
        <v>2.77</v>
      </c>
      <c r="S46" s="1">
        <v>225</v>
      </c>
      <c r="T46" s="1">
        <v>11.21</v>
      </c>
      <c r="U46" s="1">
        <v>14.08</v>
      </c>
      <c r="V46" s="1"/>
      <c r="W46" s="1"/>
      <c r="X46" s="1">
        <v>1</v>
      </c>
      <c r="Y46" s="1">
        <v>1</v>
      </c>
      <c r="Z46" s="1">
        <v>1</v>
      </c>
      <c r="AA46" s="1"/>
    </row>
    <row r="47" spans="1:27" ht="15" thickBot="1">
      <c r="A47" s="31">
        <v>45261</v>
      </c>
      <c r="B47" s="1" t="s">
        <v>173</v>
      </c>
      <c r="C47" s="1" t="s">
        <v>43</v>
      </c>
      <c r="D47" s="1">
        <v>18</v>
      </c>
      <c r="E47" s="1" t="s">
        <v>174</v>
      </c>
      <c r="F47" s="1" t="s">
        <v>105</v>
      </c>
      <c r="G47" s="1" t="s">
        <v>32</v>
      </c>
      <c r="H47" s="1" t="s">
        <v>175</v>
      </c>
      <c r="I47" s="1">
        <v>45.66</v>
      </c>
      <c r="J47" s="16" t="s">
        <v>9</v>
      </c>
      <c r="K47" s="1">
        <v>3.22</v>
      </c>
      <c r="L47" s="1">
        <v>3.96</v>
      </c>
      <c r="M47" s="1">
        <v>24.48</v>
      </c>
      <c r="N47" s="1">
        <v>7.88</v>
      </c>
      <c r="O47" s="1">
        <v>7.74</v>
      </c>
      <c r="P47" s="1">
        <v>39.5</v>
      </c>
      <c r="Q47" s="1">
        <v>27.8</v>
      </c>
      <c r="R47" s="1">
        <v>1.57</v>
      </c>
      <c r="S47" s="1">
        <v>258</v>
      </c>
      <c r="T47" s="1">
        <v>17.3</v>
      </c>
      <c r="U47" s="1">
        <v>17</v>
      </c>
      <c r="V47" s="1"/>
      <c r="W47" s="1">
        <v>7.01</v>
      </c>
      <c r="X47" s="1">
        <v>1</v>
      </c>
      <c r="Y47" s="1">
        <v>1</v>
      </c>
      <c r="Z47" s="1">
        <v>1</v>
      </c>
      <c r="AA47" s="1">
        <v>1</v>
      </c>
    </row>
    <row r="48" spans="1:27" ht="15" thickBot="1">
      <c r="A48" s="31" t="s">
        <v>97</v>
      </c>
      <c r="B48" s="1" t="s">
        <v>176</v>
      </c>
      <c r="C48" s="1" t="s">
        <v>43</v>
      </c>
      <c r="D48" s="1">
        <v>15</v>
      </c>
      <c r="E48" s="1" t="s">
        <v>110</v>
      </c>
      <c r="F48" s="1" t="s">
        <v>100</v>
      </c>
      <c r="G48" s="1" t="s">
        <v>84</v>
      </c>
      <c r="H48" s="1" t="s">
        <v>125</v>
      </c>
      <c r="I48" s="5">
        <v>0.44861111111111113</v>
      </c>
      <c r="J48" s="16" t="s">
        <v>9</v>
      </c>
      <c r="K48" s="1">
        <v>3.48</v>
      </c>
      <c r="L48" s="1">
        <v>4.03</v>
      </c>
      <c r="M48" s="1">
        <v>24.42</v>
      </c>
      <c r="N48" s="1">
        <v>6.44</v>
      </c>
      <c r="O48" s="1">
        <v>6.52</v>
      </c>
      <c r="P48" s="1">
        <v>31.8</v>
      </c>
      <c r="Q48" s="1">
        <v>34.4</v>
      </c>
      <c r="R48" s="1">
        <v>1.78</v>
      </c>
      <c r="S48" s="1">
        <v>222</v>
      </c>
      <c r="T48" s="1">
        <v>11.8</v>
      </c>
      <c r="U48" s="1">
        <v>10.199999999999999</v>
      </c>
      <c r="V48" s="1"/>
      <c r="W48" s="1">
        <v>11.9</v>
      </c>
      <c r="X48" s="1">
        <v>1</v>
      </c>
      <c r="Y48" s="1">
        <v>1</v>
      </c>
      <c r="Z48" s="1">
        <v>1</v>
      </c>
      <c r="AA48" s="1">
        <v>1</v>
      </c>
    </row>
    <row r="49" spans="1:27" ht="15" thickBot="1">
      <c r="A49" s="31" t="s">
        <v>97</v>
      </c>
      <c r="B49" s="1" t="s">
        <v>177</v>
      </c>
      <c r="C49" s="1" t="s">
        <v>29</v>
      </c>
      <c r="D49" s="1">
        <v>17</v>
      </c>
      <c r="E49" s="1" t="s">
        <v>178</v>
      </c>
      <c r="F49" s="1" t="s">
        <v>179</v>
      </c>
      <c r="G49" s="1" t="s">
        <v>50</v>
      </c>
      <c r="H49" s="1" t="s">
        <v>51</v>
      </c>
      <c r="I49" s="1">
        <v>48.5</v>
      </c>
      <c r="J49" s="16" t="s">
        <v>9</v>
      </c>
      <c r="K49" s="1">
        <v>3.13</v>
      </c>
      <c r="L49" s="1">
        <v>3.14</v>
      </c>
      <c r="M49" s="1">
        <v>28.64</v>
      </c>
      <c r="N49" s="1">
        <v>8.4</v>
      </c>
      <c r="O49" s="1">
        <v>8.75</v>
      </c>
      <c r="P49" s="1">
        <v>39.299999999999997</v>
      </c>
      <c r="Q49" s="1">
        <v>36.700000000000003</v>
      </c>
      <c r="R49" s="1">
        <v>2.68</v>
      </c>
      <c r="S49" s="1">
        <v>249</v>
      </c>
      <c r="T49" s="1">
        <v>13.3</v>
      </c>
      <c r="U49" s="1">
        <v>13.5</v>
      </c>
      <c r="V49" s="1"/>
      <c r="W49" s="1">
        <v>12.2</v>
      </c>
      <c r="X49" s="1">
        <v>1</v>
      </c>
      <c r="Y49" s="1">
        <v>1</v>
      </c>
      <c r="Z49" s="1">
        <v>1</v>
      </c>
      <c r="AA49" s="1">
        <v>1</v>
      </c>
    </row>
    <row r="50" spans="1:27" ht="15" thickBot="1">
      <c r="A50" s="31" t="s">
        <v>27</v>
      </c>
      <c r="B50" s="1" t="s">
        <v>180</v>
      </c>
      <c r="C50" s="1" t="s">
        <v>29</v>
      </c>
      <c r="D50" s="1">
        <v>16</v>
      </c>
      <c r="E50" s="1" t="s">
        <v>77</v>
      </c>
      <c r="F50" s="1" t="s">
        <v>78</v>
      </c>
      <c r="G50" s="1" t="s">
        <v>50</v>
      </c>
      <c r="H50" s="1" t="s">
        <v>164</v>
      </c>
      <c r="I50" s="1" t="s">
        <v>181</v>
      </c>
      <c r="J50" s="16" t="s">
        <v>9</v>
      </c>
      <c r="K50" s="1">
        <v>3.08</v>
      </c>
      <c r="L50" s="1">
        <v>3.4</v>
      </c>
      <c r="M50" s="1">
        <v>26.7</v>
      </c>
      <c r="N50" s="1">
        <v>7.69</v>
      </c>
      <c r="O50" s="1">
        <v>7.75</v>
      </c>
      <c r="P50" s="1">
        <v>46.7</v>
      </c>
      <c r="Q50" s="1">
        <v>37.1</v>
      </c>
      <c r="R50" s="1">
        <v>2.1800000000000002</v>
      </c>
      <c r="S50" s="1">
        <v>284</v>
      </c>
      <c r="T50" s="1">
        <v>13.2</v>
      </c>
      <c r="U50" s="1">
        <v>16.55</v>
      </c>
      <c r="V50" s="1">
        <v>2880</v>
      </c>
      <c r="W50" s="1"/>
      <c r="X50" s="1">
        <v>2</v>
      </c>
      <c r="Y50" s="1">
        <v>1</v>
      </c>
      <c r="Z50" s="1">
        <v>1</v>
      </c>
      <c r="AA50" s="1">
        <v>1</v>
      </c>
    </row>
    <row r="51" spans="1:27" ht="15" thickBot="1">
      <c r="A51" s="31" t="s">
        <v>35</v>
      </c>
      <c r="B51" s="1" t="s">
        <v>182</v>
      </c>
      <c r="C51" s="1" t="s">
        <v>29</v>
      </c>
      <c r="D51" s="1">
        <v>16</v>
      </c>
      <c r="E51" s="1" t="s">
        <v>136</v>
      </c>
      <c r="F51" s="1" t="s">
        <v>55</v>
      </c>
      <c r="G51" s="1" t="s">
        <v>39</v>
      </c>
      <c r="H51" s="1" t="s">
        <v>146</v>
      </c>
      <c r="I51" s="1">
        <v>1.94</v>
      </c>
      <c r="J51" s="16" t="s">
        <v>9</v>
      </c>
      <c r="K51" s="1">
        <v>2.92</v>
      </c>
      <c r="L51" s="1">
        <v>3.32</v>
      </c>
      <c r="M51" s="1">
        <v>30.64</v>
      </c>
      <c r="N51" s="1">
        <v>8.5500000000000007</v>
      </c>
      <c r="O51" s="1">
        <v>8.42</v>
      </c>
      <c r="P51" s="1">
        <v>46.4</v>
      </c>
      <c r="Q51" s="1">
        <v>44.4</v>
      </c>
      <c r="R51" s="1">
        <v>2.4500000000000002</v>
      </c>
      <c r="S51" s="1">
        <v>258</v>
      </c>
      <c r="T51" s="1">
        <v>13.8</v>
      </c>
      <c r="U51" s="1">
        <v>15.43</v>
      </c>
      <c r="V51" s="1"/>
      <c r="W51" s="1">
        <v>10.1</v>
      </c>
      <c r="X51" s="1">
        <v>1</v>
      </c>
      <c r="Y51" s="1">
        <v>1</v>
      </c>
      <c r="Z51" s="1">
        <v>1</v>
      </c>
      <c r="AA51" s="1"/>
    </row>
    <row r="52" spans="1:27" ht="15" thickBot="1">
      <c r="A52" s="31" t="s">
        <v>57</v>
      </c>
      <c r="B52" s="1" t="s">
        <v>183</v>
      </c>
      <c r="C52" s="1" t="s">
        <v>29</v>
      </c>
      <c r="D52" s="1">
        <v>14</v>
      </c>
      <c r="E52" s="1" t="s">
        <v>184</v>
      </c>
      <c r="F52" s="1" t="s">
        <v>60</v>
      </c>
      <c r="G52" s="1" t="s">
        <v>84</v>
      </c>
      <c r="H52" s="1" t="s">
        <v>85</v>
      </c>
      <c r="I52" s="3">
        <v>3.0398148148148151E-3</v>
      </c>
      <c r="J52" s="16" t="s">
        <v>9</v>
      </c>
      <c r="K52" s="1">
        <v>3.21</v>
      </c>
      <c r="L52" s="1">
        <v>3.84</v>
      </c>
      <c r="M52" s="1">
        <v>24.76</v>
      </c>
      <c r="N52" s="1">
        <v>7.11</v>
      </c>
      <c r="O52" s="1">
        <v>7.47</v>
      </c>
      <c r="P52" s="1">
        <v>37.5</v>
      </c>
      <c r="Q52" s="1">
        <v>32.5</v>
      </c>
      <c r="R52" s="1">
        <v>1.77</v>
      </c>
      <c r="S52" s="1">
        <v>232</v>
      </c>
      <c r="T52" s="1">
        <v>7.8</v>
      </c>
      <c r="U52" s="1">
        <v>9.2200000000000006</v>
      </c>
      <c r="V52" s="1">
        <v>3418</v>
      </c>
      <c r="W52" s="1"/>
      <c r="X52" s="1">
        <v>1</v>
      </c>
      <c r="Y52" s="1">
        <v>1</v>
      </c>
      <c r="Z52" s="1">
        <v>1</v>
      </c>
      <c r="AA52" s="1">
        <v>1</v>
      </c>
    </row>
    <row r="53" spans="1:27" ht="15" thickBot="1">
      <c r="A53" s="31" t="s">
        <v>41</v>
      </c>
      <c r="B53" s="1" t="s">
        <v>185</v>
      </c>
      <c r="C53" s="1" t="s">
        <v>43</v>
      </c>
      <c r="D53" s="1">
        <v>18</v>
      </c>
      <c r="E53" s="1" t="s">
        <v>186</v>
      </c>
      <c r="F53" s="1" t="s">
        <v>65</v>
      </c>
      <c r="G53" s="1" t="s">
        <v>61</v>
      </c>
      <c r="H53" s="1" t="s">
        <v>93</v>
      </c>
      <c r="I53" s="1" t="s">
        <v>187</v>
      </c>
      <c r="J53" s="16" t="s">
        <v>9</v>
      </c>
      <c r="K53" s="1">
        <v>3.21</v>
      </c>
      <c r="L53" s="1">
        <v>3.75</v>
      </c>
      <c r="M53" s="1">
        <v>23.95</v>
      </c>
      <c r="N53" s="1">
        <v>7.01</v>
      </c>
      <c r="O53" s="1">
        <v>6.88</v>
      </c>
      <c r="P53" s="1">
        <v>28.4</v>
      </c>
      <c r="Q53" s="1">
        <v>24.4</v>
      </c>
      <c r="R53" s="1">
        <v>1.73</v>
      </c>
      <c r="S53" s="1">
        <v>228</v>
      </c>
      <c r="T53" s="1">
        <v>12.9</v>
      </c>
      <c r="U53" s="1">
        <v>12.17</v>
      </c>
      <c r="V53" s="1"/>
      <c r="W53" s="1">
        <v>10</v>
      </c>
      <c r="X53" s="1">
        <v>1</v>
      </c>
      <c r="Y53" s="1">
        <v>1</v>
      </c>
      <c r="Z53" s="1">
        <v>1</v>
      </c>
      <c r="AA53" s="1"/>
    </row>
    <row r="54" spans="1:27" ht="15" thickBot="1">
      <c r="A54" s="31" t="s">
        <v>35</v>
      </c>
      <c r="B54" s="1" t="s">
        <v>188</v>
      </c>
      <c r="C54" s="1" t="s">
        <v>29</v>
      </c>
      <c r="D54" s="1">
        <v>17</v>
      </c>
      <c r="E54" s="1" t="s">
        <v>189</v>
      </c>
      <c r="F54" s="1" t="s">
        <v>55</v>
      </c>
      <c r="G54" s="1" t="s">
        <v>32</v>
      </c>
      <c r="H54" s="1" t="s">
        <v>190</v>
      </c>
      <c r="I54" s="1">
        <v>18.21</v>
      </c>
      <c r="J54" s="16" t="s">
        <v>9</v>
      </c>
      <c r="K54" s="1">
        <v>3.01</v>
      </c>
      <c r="L54" s="1">
        <v>3.42</v>
      </c>
      <c r="M54" s="1">
        <v>29.06</v>
      </c>
      <c r="N54" s="1">
        <v>8.2200000000000006</v>
      </c>
      <c r="O54" s="1">
        <v>8.39</v>
      </c>
      <c r="P54" s="1">
        <v>54</v>
      </c>
      <c r="Q54" s="1">
        <v>39.1</v>
      </c>
      <c r="R54" s="1">
        <v>2.61</v>
      </c>
      <c r="S54" s="1">
        <v>284</v>
      </c>
      <c r="T54" s="1">
        <v>13.7</v>
      </c>
      <c r="U54" s="1">
        <v>20.239999999999998</v>
      </c>
      <c r="V54" s="1"/>
      <c r="W54" s="1">
        <v>10.1</v>
      </c>
      <c r="X54" s="1">
        <v>1</v>
      </c>
      <c r="Y54" s="1">
        <v>1</v>
      </c>
      <c r="Z54" s="1">
        <v>1</v>
      </c>
      <c r="AA54" s="1"/>
    </row>
    <row r="55" spans="1:27" ht="15" thickBot="1">
      <c r="A55" s="31" t="s">
        <v>35</v>
      </c>
      <c r="B55" s="1" t="s">
        <v>191</v>
      </c>
      <c r="C55" s="1" t="s">
        <v>43</v>
      </c>
      <c r="D55" s="1">
        <v>15</v>
      </c>
      <c r="E55" s="1" t="s">
        <v>91</v>
      </c>
      <c r="F55" s="1" t="s">
        <v>92</v>
      </c>
      <c r="G55" s="1" t="s">
        <v>84</v>
      </c>
      <c r="H55" s="1" t="s">
        <v>133</v>
      </c>
      <c r="I55" s="3">
        <v>1.5394675925925925E-3</v>
      </c>
      <c r="J55" s="16" t="s">
        <v>9</v>
      </c>
      <c r="K55" s="1">
        <v>3.23</v>
      </c>
      <c r="L55" s="1">
        <v>3.76</v>
      </c>
      <c r="M55" s="1">
        <v>25.35</v>
      </c>
      <c r="N55" s="1">
        <v>6.9</v>
      </c>
      <c r="O55" s="1">
        <v>7.14</v>
      </c>
      <c r="P55" s="1">
        <v>42.5</v>
      </c>
      <c r="Q55" s="1">
        <v>38.4</v>
      </c>
      <c r="R55" s="1">
        <v>2.04</v>
      </c>
      <c r="S55" s="1">
        <v>230</v>
      </c>
      <c r="T55" s="1">
        <v>7.45</v>
      </c>
      <c r="U55" s="1">
        <v>9.2100000000000009</v>
      </c>
      <c r="V55" s="1"/>
      <c r="W55" s="1">
        <v>10.3</v>
      </c>
      <c r="X55" s="1">
        <v>1</v>
      </c>
      <c r="Y55" s="1">
        <v>1</v>
      </c>
      <c r="Z55" s="1">
        <v>1</v>
      </c>
      <c r="AA55" s="1"/>
    </row>
    <row r="56" spans="1:27" ht="15" thickBot="1">
      <c r="A56" s="31">
        <v>45261</v>
      </c>
      <c r="B56" s="1" t="s">
        <v>192</v>
      </c>
      <c r="C56" s="1" t="s">
        <v>29</v>
      </c>
      <c r="D56" s="1">
        <v>17</v>
      </c>
      <c r="E56" s="1" t="s">
        <v>104</v>
      </c>
      <c r="F56" s="1" t="s">
        <v>105</v>
      </c>
      <c r="G56" s="1" t="s">
        <v>50</v>
      </c>
      <c r="H56" s="1" t="s">
        <v>116</v>
      </c>
      <c r="I56" s="1">
        <v>11.01</v>
      </c>
      <c r="J56" s="16" t="s">
        <v>9</v>
      </c>
      <c r="K56" s="1">
        <v>2.94</v>
      </c>
      <c r="L56" s="1">
        <v>3.29</v>
      </c>
      <c r="M56" s="1">
        <v>27.63</v>
      </c>
      <c r="N56" s="1">
        <v>7.69</v>
      </c>
      <c r="O56" s="1">
        <v>7.73</v>
      </c>
      <c r="P56" s="1"/>
      <c r="Q56" s="1"/>
      <c r="R56" s="1"/>
      <c r="S56" s="1">
        <v>255</v>
      </c>
      <c r="T56" s="1">
        <v>14.9</v>
      </c>
      <c r="U56" s="1"/>
      <c r="V56" s="1"/>
      <c r="W56" s="1"/>
      <c r="X56" s="1"/>
      <c r="Y56" s="1"/>
      <c r="Z56" s="1"/>
      <c r="AA56" s="1"/>
    </row>
    <row r="57" spans="1:27" ht="15" thickBot="1">
      <c r="A57" s="31">
        <v>45261</v>
      </c>
      <c r="B57" s="1" t="s">
        <v>193</v>
      </c>
      <c r="C57" s="1" t="s">
        <v>29</v>
      </c>
      <c r="D57" s="1">
        <v>18</v>
      </c>
      <c r="E57" s="1" t="s">
        <v>104</v>
      </c>
      <c r="F57" s="1" t="s">
        <v>105</v>
      </c>
      <c r="G57" s="1" t="s">
        <v>32</v>
      </c>
      <c r="H57" s="1" t="s">
        <v>102</v>
      </c>
      <c r="I57" s="1">
        <v>17.27</v>
      </c>
      <c r="J57" s="16" t="s">
        <v>9</v>
      </c>
      <c r="K57" s="1">
        <v>2.89</v>
      </c>
      <c r="L57" s="1">
        <v>3.26</v>
      </c>
      <c r="M57" s="1">
        <v>26.95</v>
      </c>
      <c r="N57" s="1">
        <v>8.23</v>
      </c>
      <c r="O57" s="1">
        <v>7.9</v>
      </c>
      <c r="P57" s="1">
        <v>53.6</v>
      </c>
      <c r="Q57" s="1">
        <v>42.4</v>
      </c>
      <c r="R57" s="1">
        <v>2.34</v>
      </c>
      <c r="S57" s="1">
        <v>293</v>
      </c>
      <c r="T57" s="1">
        <v>17.5</v>
      </c>
      <c r="U57" s="1">
        <v>22</v>
      </c>
      <c r="V57" s="1"/>
      <c r="W57" s="1">
        <v>8.07</v>
      </c>
      <c r="X57" s="1">
        <v>2</v>
      </c>
      <c r="Y57" s="1">
        <v>1</v>
      </c>
      <c r="Z57" s="1">
        <v>1</v>
      </c>
      <c r="AA57" s="1">
        <v>1</v>
      </c>
    </row>
    <row r="58" spans="1:27" ht="15" thickBot="1">
      <c r="A58" s="31" t="s">
        <v>41</v>
      </c>
      <c r="B58" s="1" t="s">
        <v>194</v>
      </c>
      <c r="C58" s="1" t="s">
        <v>29</v>
      </c>
      <c r="D58" s="1">
        <v>15</v>
      </c>
      <c r="E58" s="1" t="s">
        <v>44</v>
      </c>
      <c r="F58" s="1" t="s">
        <v>45</v>
      </c>
      <c r="G58" s="1" t="s">
        <v>84</v>
      </c>
      <c r="H58" s="1" t="s">
        <v>195</v>
      </c>
      <c r="I58" s="1" t="s">
        <v>196</v>
      </c>
      <c r="J58" s="16" t="s">
        <v>9</v>
      </c>
      <c r="K58" s="1">
        <v>3.22</v>
      </c>
      <c r="L58" s="1">
        <v>3.86</v>
      </c>
      <c r="M58" s="1">
        <v>26.6</v>
      </c>
      <c r="N58" s="1">
        <v>7.17</v>
      </c>
      <c r="O58" s="1">
        <v>6.73</v>
      </c>
      <c r="P58" s="1">
        <v>27.9</v>
      </c>
      <c r="Q58" s="1">
        <v>31.3</v>
      </c>
      <c r="R58" s="1">
        <v>1.38</v>
      </c>
      <c r="S58" s="1">
        <v>224</v>
      </c>
      <c r="T58" s="1">
        <v>10.4</v>
      </c>
      <c r="U58" s="1">
        <v>11.26</v>
      </c>
      <c r="V58" s="1">
        <v>3470</v>
      </c>
      <c r="W58" s="1"/>
      <c r="X58" s="1">
        <v>3</v>
      </c>
      <c r="Y58" s="1">
        <v>1</v>
      </c>
      <c r="Z58" s="1">
        <v>1</v>
      </c>
      <c r="AA58" s="1"/>
    </row>
    <row r="59" spans="1:27" ht="15" thickBot="1">
      <c r="A59" s="31">
        <v>45261</v>
      </c>
      <c r="B59" s="1" t="s">
        <v>197</v>
      </c>
      <c r="C59" s="1" t="s">
        <v>29</v>
      </c>
      <c r="D59" s="1">
        <v>17</v>
      </c>
      <c r="E59" s="1" t="s">
        <v>104</v>
      </c>
      <c r="F59" s="1" t="s">
        <v>105</v>
      </c>
      <c r="G59" s="1" t="s">
        <v>32</v>
      </c>
      <c r="H59" s="1" t="s">
        <v>148</v>
      </c>
      <c r="I59" s="1">
        <v>53.4</v>
      </c>
      <c r="J59" s="16" t="s">
        <v>9</v>
      </c>
      <c r="K59" s="1">
        <v>2.99</v>
      </c>
      <c r="L59" s="1">
        <v>3.55</v>
      </c>
      <c r="M59" s="1">
        <v>26.5</v>
      </c>
      <c r="N59" s="1">
        <v>7.3</v>
      </c>
      <c r="O59" s="1">
        <v>7.94</v>
      </c>
      <c r="P59" s="1"/>
      <c r="Q59" s="1"/>
      <c r="R59" s="1"/>
      <c r="S59" s="1">
        <v>271</v>
      </c>
      <c r="T59" s="1">
        <v>15.1</v>
      </c>
      <c r="U59" s="1">
        <v>20.9</v>
      </c>
      <c r="V59" s="1"/>
      <c r="W59" s="1"/>
      <c r="X59" s="1"/>
      <c r="Y59" s="1"/>
      <c r="Z59" s="1"/>
      <c r="AA59" s="1"/>
    </row>
    <row r="60" spans="1:27" ht="15" thickBot="1">
      <c r="A60" s="31" t="s">
        <v>35</v>
      </c>
      <c r="B60" s="1" t="s">
        <v>198</v>
      </c>
      <c r="C60" s="1" t="s">
        <v>43</v>
      </c>
      <c r="D60" s="1">
        <v>18</v>
      </c>
      <c r="E60" s="1" t="s">
        <v>107</v>
      </c>
      <c r="F60" s="1" t="s">
        <v>108</v>
      </c>
      <c r="G60" s="1" t="s">
        <v>84</v>
      </c>
      <c r="H60" s="1" t="s">
        <v>199</v>
      </c>
      <c r="I60" s="3">
        <v>3.6422222222222224E-2</v>
      </c>
      <c r="J60" s="16" t="s">
        <v>9</v>
      </c>
      <c r="K60" s="1">
        <v>3.58</v>
      </c>
      <c r="L60" s="1">
        <v>4.3</v>
      </c>
      <c r="M60" s="1">
        <v>21.51</v>
      </c>
      <c r="N60" s="1">
        <v>5.35</v>
      </c>
      <c r="O60" s="1">
        <v>5.61</v>
      </c>
      <c r="P60" s="1">
        <v>24.9</v>
      </c>
      <c r="Q60" s="1">
        <v>23.6</v>
      </c>
      <c r="R60" s="1">
        <v>1.23</v>
      </c>
      <c r="S60" s="1">
        <v>188</v>
      </c>
      <c r="T60" s="1">
        <v>10.8</v>
      </c>
      <c r="U60" s="1">
        <v>8.5500000000000007</v>
      </c>
      <c r="V60" s="1">
        <v>3050</v>
      </c>
      <c r="W60" s="1">
        <v>10.4</v>
      </c>
      <c r="X60" s="1" t="s">
        <v>154</v>
      </c>
      <c r="Y60" s="1">
        <v>1</v>
      </c>
      <c r="Z60" s="1">
        <v>1</v>
      </c>
      <c r="AA60" s="1">
        <v>1</v>
      </c>
    </row>
    <row r="61" spans="1:27" ht="15" thickBot="1">
      <c r="A61" s="31" t="s">
        <v>57</v>
      </c>
      <c r="B61" s="1" t="s">
        <v>200</v>
      </c>
      <c r="C61" s="1" t="s">
        <v>43</v>
      </c>
      <c r="D61" s="1">
        <v>15</v>
      </c>
      <c r="E61" s="1" t="s">
        <v>201</v>
      </c>
      <c r="F61" s="1" t="s">
        <v>60</v>
      </c>
      <c r="G61" s="1" t="s">
        <v>32</v>
      </c>
      <c r="H61" s="1" t="s">
        <v>46</v>
      </c>
      <c r="I61" s="1">
        <v>41.6</v>
      </c>
      <c r="J61" s="16" t="s">
        <v>9</v>
      </c>
      <c r="K61" s="1"/>
      <c r="L61" s="1"/>
      <c r="M61" s="1">
        <v>23.8</v>
      </c>
      <c r="N61" s="1">
        <v>6.71</v>
      </c>
      <c r="O61" s="1">
        <v>6.9</v>
      </c>
      <c r="P61" s="1"/>
      <c r="Q61" s="1"/>
      <c r="R61" s="1"/>
      <c r="S61" s="1">
        <v>222</v>
      </c>
      <c r="T61" s="1">
        <v>16.399999999999999</v>
      </c>
      <c r="U61" s="1"/>
      <c r="V61" s="1">
        <v>2640</v>
      </c>
      <c r="W61" s="1"/>
      <c r="X61" s="1">
        <v>1</v>
      </c>
      <c r="Y61" s="1">
        <v>1</v>
      </c>
      <c r="Z61" s="1">
        <v>1</v>
      </c>
      <c r="AA61" s="1">
        <v>1</v>
      </c>
    </row>
    <row r="62" spans="1:27" ht="15" thickBot="1">
      <c r="A62" s="31" t="s">
        <v>27</v>
      </c>
      <c r="B62" s="1" t="s">
        <v>202</v>
      </c>
      <c r="C62" s="1" t="s">
        <v>29</v>
      </c>
      <c r="D62" s="1">
        <v>17</v>
      </c>
      <c r="E62" s="1" t="s">
        <v>203</v>
      </c>
      <c r="F62" s="1" t="s">
        <v>83</v>
      </c>
      <c r="G62" s="1" t="s">
        <v>32</v>
      </c>
      <c r="H62" s="1" t="s">
        <v>111</v>
      </c>
      <c r="I62" s="1">
        <v>68.040000000000006</v>
      </c>
      <c r="J62" s="16" t="s">
        <v>9</v>
      </c>
      <c r="K62" s="1">
        <v>3.19</v>
      </c>
      <c r="L62" s="1">
        <v>3.67</v>
      </c>
      <c r="M62" s="1">
        <v>28.84</v>
      </c>
      <c r="N62" s="1">
        <v>7.9</v>
      </c>
      <c r="O62" s="1">
        <v>8</v>
      </c>
      <c r="P62" s="1">
        <v>49.7</v>
      </c>
      <c r="Q62" s="1">
        <v>42.1</v>
      </c>
      <c r="R62" s="1">
        <v>2.54</v>
      </c>
      <c r="S62" s="1">
        <v>255</v>
      </c>
      <c r="T62" s="1">
        <v>19.7</v>
      </c>
      <c r="U62" s="1">
        <v>17.190000000000001</v>
      </c>
      <c r="V62" s="1"/>
      <c r="W62" s="1">
        <v>10</v>
      </c>
      <c r="X62" s="1">
        <v>1</v>
      </c>
      <c r="Y62" s="1">
        <v>1</v>
      </c>
      <c r="Z62" s="1">
        <v>1</v>
      </c>
      <c r="AA62" s="1"/>
    </row>
    <row r="63" spans="1:27" ht="15" thickBot="1">
      <c r="A63" s="31" t="s">
        <v>35</v>
      </c>
      <c r="B63" s="1" t="s">
        <v>204</v>
      </c>
      <c r="C63" s="1" t="s">
        <v>43</v>
      </c>
      <c r="D63" s="1">
        <v>17</v>
      </c>
      <c r="E63" s="1" t="s">
        <v>205</v>
      </c>
      <c r="F63" s="1" t="s">
        <v>168</v>
      </c>
      <c r="G63" s="1" t="s">
        <v>84</v>
      </c>
      <c r="H63" s="1" t="s">
        <v>133</v>
      </c>
      <c r="I63" s="1" t="s">
        <v>206</v>
      </c>
      <c r="J63" s="16" t="s">
        <v>9</v>
      </c>
      <c r="K63" s="1">
        <v>3.35</v>
      </c>
      <c r="L63" s="1">
        <v>3.71</v>
      </c>
      <c r="M63" s="1">
        <v>22.95</v>
      </c>
      <c r="N63" s="1">
        <v>6.43</v>
      </c>
      <c r="O63" s="1">
        <v>6.16</v>
      </c>
      <c r="P63" s="1">
        <v>32.299999999999997</v>
      </c>
      <c r="Q63" s="1">
        <v>34.799999999999997</v>
      </c>
      <c r="R63" s="1">
        <v>2.44</v>
      </c>
      <c r="S63" s="1">
        <v>217</v>
      </c>
      <c r="T63" s="1">
        <v>10.5</v>
      </c>
      <c r="U63" s="1">
        <v>10.87</v>
      </c>
      <c r="V63" s="1">
        <v>3300</v>
      </c>
      <c r="W63" s="1"/>
      <c r="X63" s="1">
        <v>1</v>
      </c>
      <c r="Y63" s="1">
        <v>1</v>
      </c>
      <c r="Z63" s="1">
        <v>1</v>
      </c>
      <c r="AA63" s="1"/>
    </row>
    <row r="64" spans="1:27" ht="15" thickBot="1">
      <c r="A64" s="31" t="s">
        <v>27</v>
      </c>
      <c r="B64" s="1" t="s">
        <v>207</v>
      </c>
      <c r="C64" s="1" t="s">
        <v>29</v>
      </c>
      <c r="D64" s="1">
        <v>15</v>
      </c>
      <c r="E64" s="1" t="s">
        <v>208</v>
      </c>
      <c r="F64" s="1" t="s">
        <v>83</v>
      </c>
      <c r="G64" s="1" t="s">
        <v>84</v>
      </c>
      <c r="H64" s="1" t="s">
        <v>195</v>
      </c>
      <c r="I64" s="3">
        <v>3.252662037037037E-3</v>
      </c>
      <c r="J64" s="16" t="s">
        <v>9</v>
      </c>
      <c r="K64" s="1">
        <v>3.24</v>
      </c>
      <c r="L64" s="1">
        <v>3.77</v>
      </c>
      <c r="M64" s="1">
        <v>24.78</v>
      </c>
      <c r="N64" s="1">
        <v>7.24</v>
      </c>
      <c r="O64" s="1">
        <v>6.93</v>
      </c>
      <c r="P64" s="1">
        <v>39.5</v>
      </c>
      <c r="Q64" s="1">
        <v>31.3</v>
      </c>
      <c r="R64" s="1">
        <v>1.5</v>
      </c>
      <c r="S64" s="1">
        <v>244</v>
      </c>
      <c r="T64" s="1">
        <v>10.050000000000001</v>
      </c>
      <c r="U64" s="1">
        <v>11.7</v>
      </c>
      <c r="V64" s="1"/>
      <c r="W64" s="1">
        <v>13.9</v>
      </c>
      <c r="X64" s="1">
        <v>1</v>
      </c>
      <c r="Y64" s="1">
        <v>2</v>
      </c>
      <c r="Z64" s="1">
        <v>2</v>
      </c>
      <c r="AA64" s="1"/>
    </row>
    <row r="65" spans="1:27" ht="15" thickBot="1">
      <c r="A65" s="31" t="s">
        <v>27</v>
      </c>
      <c r="B65" s="1" t="s">
        <v>209</v>
      </c>
      <c r="C65" s="1" t="s">
        <v>29</v>
      </c>
      <c r="D65" s="1">
        <v>15</v>
      </c>
      <c r="E65" s="1" t="s">
        <v>210</v>
      </c>
      <c r="F65" s="1" t="s">
        <v>73</v>
      </c>
      <c r="G65" s="1" t="s">
        <v>61</v>
      </c>
      <c r="H65" s="1" t="s">
        <v>123</v>
      </c>
      <c r="I65" s="1" t="s">
        <v>211</v>
      </c>
      <c r="J65" s="16" t="s">
        <v>9</v>
      </c>
      <c r="K65" s="1">
        <v>3.26</v>
      </c>
      <c r="L65" s="1">
        <v>3.64</v>
      </c>
      <c r="M65" s="1">
        <v>25.08</v>
      </c>
      <c r="N65" s="1">
        <v>7.33</v>
      </c>
      <c r="O65" s="1">
        <v>7.32</v>
      </c>
      <c r="P65" s="1">
        <v>39.299999999999997</v>
      </c>
      <c r="Q65" s="1">
        <v>24.2</v>
      </c>
      <c r="R65" s="1">
        <v>1.52</v>
      </c>
      <c r="S65" s="1">
        <v>251</v>
      </c>
      <c r="T65" s="1">
        <v>10.9</v>
      </c>
      <c r="U65" s="1">
        <v>13.52</v>
      </c>
      <c r="V65" s="1"/>
      <c r="W65" s="1">
        <v>11.4</v>
      </c>
      <c r="X65" s="1">
        <v>1</v>
      </c>
      <c r="Y65" s="1">
        <v>1</v>
      </c>
      <c r="Z65" s="1">
        <v>1</v>
      </c>
      <c r="AA65" s="1">
        <v>1</v>
      </c>
    </row>
    <row r="66" spans="1:27" ht="15" thickBot="1">
      <c r="A66" s="31" t="s">
        <v>35</v>
      </c>
      <c r="B66" s="1" t="s">
        <v>212</v>
      </c>
      <c r="C66" s="1" t="s">
        <v>29</v>
      </c>
      <c r="D66" s="1">
        <v>17</v>
      </c>
      <c r="E66" s="1" t="s">
        <v>213</v>
      </c>
      <c r="F66" s="1" t="s">
        <v>122</v>
      </c>
      <c r="G66" s="1" t="s">
        <v>50</v>
      </c>
      <c r="H66" s="1" t="s">
        <v>51</v>
      </c>
      <c r="I66" s="1">
        <v>49.97</v>
      </c>
      <c r="J66" s="16" t="s">
        <v>9</v>
      </c>
      <c r="K66" s="1"/>
      <c r="L66" s="1"/>
      <c r="M66" s="1"/>
      <c r="N66" s="1"/>
      <c r="O66" s="1"/>
      <c r="P66" s="1">
        <v>44.9</v>
      </c>
      <c r="Q66" s="1">
        <v>38.9</v>
      </c>
      <c r="R66" s="1">
        <v>2.44</v>
      </c>
      <c r="S66" s="1"/>
      <c r="T66" s="1">
        <v>12.35</v>
      </c>
      <c r="U66" s="1">
        <v>13.35</v>
      </c>
      <c r="V66" s="1"/>
      <c r="W66" s="1"/>
      <c r="X66" s="1">
        <v>1</v>
      </c>
      <c r="Y66" s="1">
        <v>1</v>
      </c>
      <c r="Z66" s="1">
        <v>1</v>
      </c>
      <c r="AA66" s="1">
        <v>1</v>
      </c>
    </row>
    <row r="67" spans="1:27" ht="15" thickBot="1">
      <c r="A67" s="31" t="s">
        <v>35</v>
      </c>
      <c r="B67" s="1" t="s">
        <v>214</v>
      </c>
      <c r="C67" s="1" t="s">
        <v>43</v>
      </c>
      <c r="D67" s="1">
        <v>16</v>
      </c>
      <c r="E67" s="1" t="s">
        <v>213</v>
      </c>
      <c r="F67" s="1" t="s">
        <v>122</v>
      </c>
      <c r="G67" s="1" t="s">
        <v>84</v>
      </c>
      <c r="H67" s="1" t="s">
        <v>118</v>
      </c>
      <c r="I67" s="3">
        <v>5.1934027777777786E-3</v>
      </c>
      <c r="J67" s="16" t="s">
        <v>9</v>
      </c>
      <c r="K67" s="1">
        <v>3.42</v>
      </c>
      <c r="L67" s="1">
        <v>3.96</v>
      </c>
      <c r="M67" s="1">
        <v>21.9</v>
      </c>
      <c r="N67" s="1">
        <v>6.26</v>
      </c>
      <c r="O67" s="1">
        <v>6.25</v>
      </c>
      <c r="P67" s="1">
        <v>32.9</v>
      </c>
      <c r="Q67" s="1">
        <v>27.4</v>
      </c>
      <c r="R67" s="1">
        <v>1.58</v>
      </c>
      <c r="S67" s="1">
        <v>204</v>
      </c>
      <c r="T67" s="1">
        <v>11.1</v>
      </c>
      <c r="U67" s="1">
        <v>9.6</v>
      </c>
      <c r="V67" s="1">
        <v>3050</v>
      </c>
      <c r="W67" s="1"/>
      <c r="X67" s="1">
        <v>1</v>
      </c>
      <c r="Y67" s="1">
        <v>1</v>
      </c>
      <c r="Z67" s="1">
        <v>2</v>
      </c>
      <c r="AA67" s="1">
        <v>1</v>
      </c>
    </row>
    <row r="68" spans="1:27" ht="15" thickBot="1">
      <c r="A68" s="31" t="s">
        <v>35</v>
      </c>
      <c r="B68" s="1" t="s">
        <v>215</v>
      </c>
      <c r="C68" s="1" t="s">
        <v>29</v>
      </c>
      <c r="D68" s="1">
        <v>17</v>
      </c>
      <c r="E68" s="1" t="s">
        <v>167</v>
      </c>
      <c r="F68" s="1" t="s">
        <v>168</v>
      </c>
      <c r="G68" s="1" t="s">
        <v>61</v>
      </c>
      <c r="H68" s="1" t="s">
        <v>169</v>
      </c>
      <c r="I68" s="1" t="s">
        <v>216</v>
      </c>
      <c r="J68" s="16" t="s">
        <v>9</v>
      </c>
      <c r="K68" s="1">
        <v>2.96</v>
      </c>
      <c r="L68" s="1">
        <v>3.31</v>
      </c>
      <c r="M68" s="1">
        <v>27.83</v>
      </c>
      <c r="N68" s="1">
        <v>7.96</v>
      </c>
      <c r="O68" s="1">
        <v>8.11</v>
      </c>
      <c r="P68" s="1">
        <v>50.7</v>
      </c>
      <c r="Q68" s="1">
        <v>44.3</v>
      </c>
      <c r="R68" s="1">
        <v>2.09</v>
      </c>
      <c r="S68" s="1">
        <v>265</v>
      </c>
      <c r="T68" s="1">
        <v>12.3</v>
      </c>
      <c r="U68" s="1">
        <v>15.72</v>
      </c>
      <c r="V68" s="1"/>
      <c r="W68" s="1">
        <v>11.1</v>
      </c>
      <c r="X68" s="1">
        <v>1</v>
      </c>
      <c r="Y68" s="1">
        <v>1</v>
      </c>
      <c r="Z68" s="1">
        <v>1</v>
      </c>
      <c r="AA68" s="1"/>
    </row>
    <row r="69" spans="1:27" ht="15" thickBot="1">
      <c r="A69" s="31" t="s">
        <v>97</v>
      </c>
      <c r="B69" s="1" t="s">
        <v>217</v>
      </c>
      <c r="C69" s="1" t="s">
        <v>29</v>
      </c>
      <c r="D69" s="1">
        <v>17</v>
      </c>
      <c r="E69" s="1" t="s">
        <v>99</v>
      </c>
      <c r="F69" s="1" t="s">
        <v>100</v>
      </c>
      <c r="G69" s="1" t="s">
        <v>39</v>
      </c>
      <c r="H69" s="1" t="s">
        <v>40</v>
      </c>
      <c r="I69" s="1">
        <v>455</v>
      </c>
      <c r="J69" s="16" t="s">
        <v>9</v>
      </c>
      <c r="K69" s="1">
        <v>3.31</v>
      </c>
      <c r="L69" s="1">
        <v>3.46</v>
      </c>
      <c r="M69" s="1">
        <v>29.46</v>
      </c>
      <c r="N69" s="1">
        <v>8.18</v>
      </c>
      <c r="O69" s="1">
        <v>8.48</v>
      </c>
      <c r="P69" s="1">
        <v>41.1</v>
      </c>
      <c r="Q69" s="1">
        <v>35.299999999999997</v>
      </c>
      <c r="R69" s="1">
        <v>1.92</v>
      </c>
      <c r="S69" s="1">
        <v>266</v>
      </c>
      <c r="T69" s="1">
        <v>12.2</v>
      </c>
      <c r="U69" s="1">
        <v>13.6</v>
      </c>
      <c r="V69" s="1"/>
      <c r="W69" s="1">
        <v>12</v>
      </c>
      <c r="X69" s="1">
        <v>1</v>
      </c>
      <c r="Y69" s="1">
        <v>1</v>
      </c>
      <c r="Z69" s="1">
        <v>1</v>
      </c>
      <c r="AA69" s="1">
        <v>1</v>
      </c>
    </row>
    <row r="70" spans="1:27" ht="15" thickBot="1">
      <c r="A70" s="31">
        <v>45261</v>
      </c>
      <c r="B70" s="1" t="s">
        <v>218</v>
      </c>
      <c r="C70" s="1" t="s">
        <v>43</v>
      </c>
      <c r="D70" s="1">
        <v>17</v>
      </c>
      <c r="E70" s="1" t="s">
        <v>104</v>
      </c>
      <c r="F70" s="1" t="s">
        <v>105</v>
      </c>
      <c r="G70" s="1" t="s">
        <v>74</v>
      </c>
      <c r="H70" s="1" t="s">
        <v>219</v>
      </c>
      <c r="I70" s="1">
        <v>5333</v>
      </c>
      <c r="J70" s="16" t="s">
        <v>9</v>
      </c>
      <c r="K70" s="1">
        <v>3.26</v>
      </c>
      <c r="L70" s="1">
        <v>3.71</v>
      </c>
      <c r="M70" s="1">
        <v>26.12</v>
      </c>
      <c r="N70" s="1">
        <v>7.35</v>
      </c>
      <c r="O70" s="1">
        <v>7.12</v>
      </c>
      <c r="P70" s="1">
        <v>37.1</v>
      </c>
      <c r="Q70" s="1">
        <v>32</v>
      </c>
      <c r="R70" s="1">
        <v>2.06</v>
      </c>
      <c r="S70" s="1">
        <v>253</v>
      </c>
      <c r="T70" s="1">
        <v>15.3</v>
      </c>
      <c r="U70" s="1">
        <v>14.15</v>
      </c>
      <c r="V70" s="1"/>
      <c r="W70" s="1">
        <v>10.01</v>
      </c>
      <c r="X70" s="1">
        <v>1</v>
      </c>
      <c r="Y70" s="1">
        <v>1</v>
      </c>
      <c r="Z70" s="1">
        <v>1</v>
      </c>
      <c r="AA70" s="1">
        <v>1</v>
      </c>
    </row>
    <row r="71" spans="1:27" ht="15" thickBot="1">
      <c r="A71" s="31" t="s">
        <v>35</v>
      </c>
      <c r="B71" s="1" t="s">
        <v>220</v>
      </c>
      <c r="C71" s="1" t="s">
        <v>29</v>
      </c>
      <c r="D71" s="1">
        <v>18</v>
      </c>
      <c r="E71" s="1" t="s">
        <v>91</v>
      </c>
      <c r="F71" s="1" t="s">
        <v>92</v>
      </c>
      <c r="G71" s="1" t="s">
        <v>61</v>
      </c>
      <c r="H71" s="1" t="s">
        <v>93</v>
      </c>
      <c r="I71" s="1" t="s">
        <v>221</v>
      </c>
      <c r="J71" s="16" t="s">
        <v>9</v>
      </c>
      <c r="K71" s="1">
        <v>3.11</v>
      </c>
      <c r="L71" s="1">
        <v>3.48</v>
      </c>
      <c r="M71" s="1">
        <v>27.04</v>
      </c>
      <c r="N71" s="1">
        <v>7.41</v>
      </c>
      <c r="O71" s="1">
        <v>7.53</v>
      </c>
      <c r="P71" s="1">
        <v>39</v>
      </c>
      <c r="Q71" s="1">
        <v>31.8</v>
      </c>
      <c r="R71" s="1">
        <v>1.91</v>
      </c>
      <c r="S71" s="1">
        <v>254</v>
      </c>
      <c r="T71" s="1">
        <v>12.2</v>
      </c>
      <c r="U71" s="1">
        <v>13.77</v>
      </c>
      <c r="V71" s="1">
        <v>3210</v>
      </c>
      <c r="W71" s="1"/>
      <c r="X71" s="1">
        <v>1</v>
      </c>
      <c r="Y71" s="1">
        <v>1</v>
      </c>
      <c r="Z71" s="1">
        <v>2</v>
      </c>
      <c r="AA71" s="1"/>
    </row>
    <row r="72" spans="1:27" ht="15" thickBot="1">
      <c r="A72" s="31" t="s">
        <v>97</v>
      </c>
      <c r="B72" s="1" t="s">
        <v>222</v>
      </c>
      <c r="C72" s="1" t="s">
        <v>43</v>
      </c>
      <c r="D72" s="1">
        <v>17</v>
      </c>
      <c r="E72" s="1" t="s">
        <v>110</v>
      </c>
      <c r="F72" s="1" t="s">
        <v>100</v>
      </c>
      <c r="G72" s="1" t="s">
        <v>32</v>
      </c>
      <c r="H72" s="1" t="s">
        <v>175</v>
      </c>
      <c r="I72" s="1">
        <v>37.83</v>
      </c>
      <c r="J72" s="16" t="s">
        <v>9</v>
      </c>
      <c r="K72" s="1">
        <v>3.25</v>
      </c>
      <c r="L72" s="1">
        <v>3.78</v>
      </c>
      <c r="M72" s="1">
        <v>24.87</v>
      </c>
      <c r="N72" s="1"/>
      <c r="O72" s="1"/>
      <c r="P72" s="1">
        <v>33</v>
      </c>
      <c r="Q72" s="1">
        <v>25.8</v>
      </c>
      <c r="R72" s="1">
        <v>1.36</v>
      </c>
      <c r="S72" s="1">
        <v>243</v>
      </c>
      <c r="T72" s="1">
        <v>14.9</v>
      </c>
      <c r="U72" s="1">
        <v>12.9</v>
      </c>
      <c r="V72" s="1"/>
      <c r="W72" s="1"/>
      <c r="X72" s="1">
        <v>1</v>
      </c>
      <c r="Y72" s="1">
        <v>1</v>
      </c>
      <c r="Z72" s="1">
        <v>1</v>
      </c>
      <c r="AA72" s="1">
        <v>1</v>
      </c>
    </row>
    <row r="73" spans="1:27" ht="15" thickBot="1">
      <c r="A73" s="31" t="s">
        <v>41</v>
      </c>
      <c r="B73" s="1" t="s">
        <v>223</v>
      </c>
      <c r="C73" s="1" t="s">
        <v>29</v>
      </c>
      <c r="D73" s="1">
        <v>17</v>
      </c>
      <c r="E73" s="1" t="s">
        <v>113</v>
      </c>
      <c r="F73" s="1" t="s">
        <v>65</v>
      </c>
      <c r="G73" s="1" t="s">
        <v>74</v>
      </c>
      <c r="H73" s="1" t="s">
        <v>75</v>
      </c>
      <c r="I73" s="1">
        <v>7342</v>
      </c>
      <c r="J73" s="16" t="s">
        <v>9</v>
      </c>
      <c r="K73" s="1">
        <v>3.21</v>
      </c>
      <c r="L73" s="1">
        <v>3.44</v>
      </c>
      <c r="M73" s="1"/>
      <c r="N73" s="1">
        <v>8.33</v>
      </c>
      <c r="O73" s="1">
        <v>8.48</v>
      </c>
      <c r="P73" s="1">
        <v>50.5</v>
      </c>
      <c r="Q73" s="1">
        <v>37.4</v>
      </c>
      <c r="R73" s="1">
        <v>2.3199999999999998</v>
      </c>
      <c r="S73" s="1">
        <v>265</v>
      </c>
      <c r="T73" s="1">
        <v>15.3</v>
      </c>
      <c r="U73" s="1">
        <v>18.98</v>
      </c>
      <c r="V73" s="1"/>
      <c r="W73" s="1"/>
      <c r="X73" s="1">
        <v>1</v>
      </c>
      <c r="Y73" s="1">
        <v>1</v>
      </c>
      <c r="Z73" s="1">
        <v>1</v>
      </c>
      <c r="AA73" s="1"/>
    </row>
    <row r="74" spans="1:27" ht="15" thickBot="1">
      <c r="A74" s="31" t="s">
        <v>57</v>
      </c>
      <c r="B74" s="1" t="s">
        <v>224</v>
      </c>
      <c r="C74" s="1" t="s">
        <v>43</v>
      </c>
      <c r="D74" s="1">
        <v>18</v>
      </c>
      <c r="E74" s="1" t="s">
        <v>59</v>
      </c>
      <c r="F74" s="1" t="s">
        <v>60</v>
      </c>
      <c r="G74" s="1" t="s">
        <v>74</v>
      </c>
      <c r="H74" s="1" t="s">
        <v>219</v>
      </c>
      <c r="I74" s="1">
        <v>4742</v>
      </c>
      <c r="J74" s="16" t="s">
        <v>9</v>
      </c>
      <c r="K74" s="1">
        <v>3.21</v>
      </c>
      <c r="L74" s="1">
        <v>3.68</v>
      </c>
      <c r="M74" s="1">
        <v>26.26</v>
      </c>
      <c r="N74" s="1">
        <v>7.55</v>
      </c>
      <c r="O74" s="1">
        <v>7.98</v>
      </c>
      <c r="P74" s="1">
        <v>35.5</v>
      </c>
      <c r="Q74" s="1">
        <v>32.799999999999997</v>
      </c>
      <c r="R74" s="1">
        <v>1.72</v>
      </c>
      <c r="S74" s="1">
        <v>260</v>
      </c>
      <c r="T74" s="1">
        <v>15.8</v>
      </c>
      <c r="U74" s="1">
        <v>16.82</v>
      </c>
      <c r="V74" s="1"/>
      <c r="W74" s="1">
        <v>8.1</v>
      </c>
      <c r="X74" s="1">
        <v>1</v>
      </c>
      <c r="Y74" s="1">
        <v>1</v>
      </c>
      <c r="Z74" s="1">
        <v>1</v>
      </c>
      <c r="AA74" s="1">
        <v>1</v>
      </c>
    </row>
    <row r="75" spans="1:27" ht="15" thickBot="1">
      <c r="A75" s="31" t="s">
        <v>57</v>
      </c>
      <c r="B75" s="1" t="s">
        <v>225</v>
      </c>
      <c r="C75" s="1" t="s">
        <v>29</v>
      </c>
      <c r="D75" s="1">
        <v>17</v>
      </c>
      <c r="E75" s="1" t="s">
        <v>226</v>
      </c>
      <c r="F75" s="1" t="s">
        <v>89</v>
      </c>
      <c r="G75" s="1" t="s">
        <v>84</v>
      </c>
      <c r="H75" s="1" t="s">
        <v>133</v>
      </c>
      <c r="I75" s="3">
        <v>1.3439814814814816E-3</v>
      </c>
      <c r="J75" s="16" t="s">
        <v>9</v>
      </c>
      <c r="K75" s="1"/>
      <c r="L75" s="1"/>
      <c r="M75" s="1"/>
      <c r="N75" s="1"/>
      <c r="O75" s="1"/>
      <c r="P75" s="1"/>
      <c r="Q75" s="1"/>
      <c r="R75" s="1"/>
      <c r="S75" s="1"/>
      <c r="T75" s="1">
        <v>10.5</v>
      </c>
      <c r="U75" s="1">
        <v>12.35</v>
      </c>
      <c r="V75" s="1"/>
      <c r="W75" s="1"/>
      <c r="X75" s="1">
        <v>3</v>
      </c>
      <c r="Y75" s="1">
        <v>1</v>
      </c>
      <c r="Z75" s="1">
        <v>1</v>
      </c>
      <c r="AA75" s="1">
        <v>2</v>
      </c>
    </row>
    <row r="76" spans="1:27" ht="15" thickBot="1">
      <c r="A76" s="31" t="s">
        <v>27</v>
      </c>
      <c r="B76" s="1" t="s">
        <v>227</v>
      </c>
      <c r="C76" s="1" t="s">
        <v>43</v>
      </c>
      <c r="D76" s="1">
        <v>16</v>
      </c>
      <c r="E76" s="1" t="s">
        <v>228</v>
      </c>
      <c r="F76" s="1" t="s">
        <v>31</v>
      </c>
      <c r="G76" s="1" t="s">
        <v>84</v>
      </c>
      <c r="H76" s="1" t="s">
        <v>133</v>
      </c>
      <c r="I76" s="1" t="s">
        <v>229</v>
      </c>
      <c r="J76" s="16" t="s">
        <v>9</v>
      </c>
      <c r="K76" s="1">
        <v>3.42</v>
      </c>
      <c r="L76" s="1">
        <v>3.95</v>
      </c>
      <c r="M76" s="1">
        <v>22.92</v>
      </c>
      <c r="N76" s="1">
        <v>7.1</v>
      </c>
      <c r="O76" s="1">
        <v>6.47</v>
      </c>
      <c r="P76" s="1">
        <v>30.4</v>
      </c>
      <c r="Q76" s="1">
        <v>25.9</v>
      </c>
      <c r="R76" s="1">
        <v>1.68</v>
      </c>
      <c r="S76" s="1">
        <v>210</v>
      </c>
      <c r="T76" s="1">
        <v>12.3</v>
      </c>
      <c r="U76" s="1">
        <v>10.79</v>
      </c>
      <c r="V76" s="1">
        <v>3114</v>
      </c>
      <c r="W76" s="1"/>
      <c r="X76" s="1">
        <v>1</v>
      </c>
      <c r="Y76" s="1">
        <v>1</v>
      </c>
      <c r="Z76" s="1">
        <v>1</v>
      </c>
      <c r="AA76" s="1"/>
    </row>
    <row r="77" spans="1:27" ht="15" thickBot="1">
      <c r="A77" s="31" t="s">
        <v>35</v>
      </c>
      <c r="B77" s="1" t="s">
        <v>230</v>
      </c>
      <c r="C77" s="1" t="s">
        <v>29</v>
      </c>
      <c r="D77" s="1">
        <v>15</v>
      </c>
      <c r="E77" s="1" t="s">
        <v>189</v>
      </c>
      <c r="F77" s="1" t="s">
        <v>55</v>
      </c>
      <c r="G77" s="1" t="s">
        <v>39</v>
      </c>
      <c r="H77" s="1" t="s">
        <v>146</v>
      </c>
      <c r="I77" s="1">
        <v>1.85</v>
      </c>
      <c r="J77" s="16" t="s">
        <v>9</v>
      </c>
      <c r="K77" s="1">
        <v>3.23</v>
      </c>
      <c r="L77" s="1">
        <v>3.52</v>
      </c>
      <c r="M77" s="1">
        <v>27.03</v>
      </c>
      <c r="N77" s="1">
        <v>8.16</v>
      </c>
      <c r="O77" s="1">
        <v>7.89</v>
      </c>
      <c r="P77" s="1">
        <v>47.6</v>
      </c>
      <c r="Q77" s="1">
        <v>46.2</v>
      </c>
      <c r="R77" s="1">
        <v>2.19</v>
      </c>
      <c r="S77" s="1">
        <v>263</v>
      </c>
      <c r="T77" s="1">
        <v>10.8</v>
      </c>
      <c r="U77" s="1">
        <v>14.61</v>
      </c>
      <c r="V77" s="1"/>
      <c r="W77" s="1">
        <v>12.2</v>
      </c>
      <c r="X77" s="1">
        <v>1</v>
      </c>
      <c r="Y77" s="1">
        <v>1</v>
      </c>
      <c r="Z77" s="1">
        <v>1</v>
      </c>
      <c r="AA77" s="1"/>
    </row>
    <row r="78" spans="1:27" ht="15" thickBot="1">
      <c r="A78" s="31" t="s">
        <v>35</v>
      </c>
      <c r="B78" s="1" t="s">
        <v>231</v>
      </c>
      <c r="C78" s="1" t="s">
        <v>29</v>
      </c>
      <c r="D78" s="1">
        <v>18</v>
      </c>
      <c r="E78" s="1" t="s">
        <v>172</v>
      </c>
      <c r="F78" s="1" t="s">
        <v>145</v>
      </c>
      <c r="G78" s="1" t="s">
        <v>61</v>
      </c>
      <c r="H78" s="1" t="s">
        <v>169</v>
      </c>
      <c r="I78" s="1" t="s">
        <v>232</v>
      </c>
      <c r="J78" s="16" t="s">
        <v>9</v>
      </c>
      <c r="K78" s="1">
        <v>3.04</v>
      </c>
      <c r="L78" s="1">
        <v>3.21</v>
      </c>
      <c r="M78" s="1">
        <v>28.39</v>
      </c>
      <c r="N78" s="1">
        <v>7.94</v>
      </c>
      <c r="O78" s="1">
        <v>7.99</v>
      </c>
      <c r="P78" s="1">
        <v>46.2</v>
      </c>
      <c r="Q78" s="1">
        <v>37.1</v>
      </c>
      <c r="R78" s="1">
        <v>2.06</v>
      </c>
      <c r="S78" s="1">
        <v>252</v>
      </c>
      <c r="T78" s="1">
        <v>11.7</v>
      </c>
      <c r="U78" s="1">
        <v>15.3</v>
      </c>
      <c r="V78" s="1"/>
      <c r="W78" s="1">
        <v>12.1</v>
      </c>
      <c r="X78" s="1">
        <v>1</v>
      </c>
      <c r="Y78" s="1">
        <v>1</v>
      </c>
      <c r="Z78" s="1">
        <v>1</v>
      </c>
      <c r="AA78" s="1"/>
    </row>
    <row r="79" spans="1:27" ht="15" thickBot="1">
      <c r="A79" s="31">
        <v>45261</v>
      </c>
      <c r="B79" s="1" t="s">
        <v>233</v>
      </c>
      <c r="C79" s="1" t="s">
        <v>43</v>
      </c>
      <c r="D79" s="1">
        <v>18</v>
      </c>
      <c r="E79" s="1" t="s">
        <v>104</v>
      </c>
      <c r="F79" s="1" t="s">
        <v>105</v>
      </c>
      <c r="G79" s="1" t="s">
        <v>32</v>
      </c>
      <c r="H79" s="1" t="s">
        <v>234</v>
      </c>
      <c r="I79" s="1">
        <v>46.25</v>
      </c>
      <c r="J79" s="16" t="s">
        <v>9</v>
      </c>
      <c r="K79" s="1">
        <v>3.22</v>
      </c>
      <c r="L79" s="1">
        <v>3.95</v>
      </c>
      <c r="M79" s="1">
        <v>25.02</v>
      </c>
      <c r="N79" s="1">
        <v>7.2</v>
      </c>
      <c r="O79" s="1">
        <v>7.3</v>
      </c>
      <c r="P79" s="1"/>
      <c r="Q79" s="1"/>
      <c r="R79" s="1"/>
      <c r="S79" s="1">
        <v>230</v>
      </c>
      <c r="T79" s="1">
        <v>16.3</v>
      </c>
      <c r="U79" s="1">
        <v>14.46</v>
      </c>
      <c r="V79" s="1"/>
      <c r="W79" s="1" t="s">
        <v>235</v>
      </c>
      <c r="X79" s="1"/>
      <c r="Y79" s="1"/>
      <c r="Z79" s="1"/>
      <c r="AA79" s="1"/>
    </row>
    <row r="80" spans="1:27" ht="15" thickBot="1">
      <c r="A80" s="31" t="s">
        <v>27</v>
      </c>
      <c r="B80" s="1" t="s">
        <v>236</v>
      </c>
      <c r="C80" s="1" t="s">
        <v>29</v>
      </c>
      <c r="D80" s="1">
        <v>17</v>
      </c>
      <c r="E80" s="1" t="s">
        <v>37</v>
      </c>
      <c r="F80" s="1" t="s">
        <v>73</v>
      </c>
      <c r="G80" s="1" t="s">
        <v>84</v>
      </c>
      <c r="H80" s="1" t="s">
        <v>133</v>
      </c>
      <c r="I80" s="1" t="s">
        <v>237</v>
      </c>
      <c r="J80" s="16" t="s">
        <v>9</v>
      </c>
      <c r="K80" s="1">
        <v>3.25</v>
      </c>
      <c r="L80" s="1">
        <v>3.65</v>
      </c>
      <c r="M80" s="1">
        <v>23.95</v>
      </c>
      <c r="N80" s="1">
        <v>5.76</v>
      </c>
      <c r="O80" s="1">
        <v>6.53</v>
      </c>
      <c r="P80" s="1">
        <v>36</v>
      </c>
      <c r="Q80" s="1">
        <v>31.9</v>
      </c>
      <c r="R80" s="1">
        <v>1.77</v>
      </c>
      <c r="S80" s="1">
        <v>253</v>
      </c>
      <c r="T80" s="1">
        <v>10.3</v>
      </c>
      <c r="U80" s="1">
        <v>12.7</v>
      </c>
      <c r="V80" s="1">
        <v>3640</v>
      </c>
      <c r="W80" s="1"/>
      <c r="X80" s="1">
        <v>2</v>
      </c>
      <c r="Y80" s="1">
        <v>1</v>
      </c>
      <c r="Z80" s="1">
        <v>1</v>
      </c>
      <c r="AA80" s="1">
        <v>1</v>
      </c>
    </row>
    <row r="81" spans="1:27" ht="15" thickBot="1">
      <c r="A81" s="31" t="s">
        <v>57</v>
      </c>
      <c r="B81" s="1" t="s">
        <v>238</v>
      </c>
      <c r="C81" s="1" t="s">
        <v>29</v>
      </c>
      <c r="D81" s="1">
        <v>15</v>
      </c>
      <c r="E81" s="1" t="s">
        <v>156</v>
      </c>
      <c r="F81" s="1" t="s">
        <v>89</v>
      </c>
      <c r="G81" s="1" t="s">
        <v>50</v>
      </c>
      <c r="H81" s="1" t="s">
        <v>56</v>
      </c>
      <c r="I81" s="1">
        <v>36.64</v>
      </c>
      <c r="J81" s="16" t="s">
        <v>9</v>
      </c>
      <c r="K81" s="1">
        <v>3.07</v>
      </c>
      <c r="L81" s="1">
        <v>3.42</v>
      </c>
      <c r="M81" s="1">
        <v>26.1</v>
      </c>
      <c r="N81" s="1">
        <v>7.52</v>
      </c>
      <c r="O81" s="1">
        <v>7.56</v>
      </c>
      <c r="P81" s="1">
        <v>37.9</v>
      </c>
      <c r="Q81" s="1">
        <v>28.6</v>
      </c>
      <c r="R81" s="1">
        <v>1.88</v>
      </c>
      <c r="S81" s="1">
        <v>234</v>
      </c>
      <c r="T81" s="1">
        <v>8.8000000000000007</v>
      </c>
      <c r="U81" s="1">
        <v>10.119999999999999</v>
      </c>
      <c r="V81" s="1"/>
      <c r="W81" s="1">
        <v>10.6</v>
      </c>
      <c r="X81" s="1">
        <v>1</v>
      </c>
      <c r="Y81" s="1">
        <v>1</v>
      </c>
      <c r="Z81" s="1">
        <v>1</v>
      </c>
      <c r="AA81" s="1">
        <v>1</v>
      </c>
    </row>
    <row r="82" spans="1:27" ht="15" thickBot="1">
      <c r="A82" s="31" t="s">
        <v>35</v>
      </c>
      <c r="B82" s="1" t="s">
        <v>239</v>
      </c>
      <c r="C82" s="1" t="s">
        <v>29</v>
      </c>
      <c r="D82" s="1">
        <v>16</v>
      </c>
      <c r="E82" s="1" t="s">
        <v>172</v>
      </c>
      <c r="F82" s="1" t="s">
        <v>145</v>
      </c>
      <c r="G82" s="1" t="s">
        <v>32</v>
      </c>
      <c r="H82" s="1" t="s">
        <v>111</v>
      </c>
      <c r="I82" s="1" t="s">
        <v>240</v>
      </c>
      <c r="J82" s="16" t="s">
        <v>9</v>
      </c>
      <c r="K82" s="1">
        <v>3.18</v>
      </c>
      <c r="L82" s="1">
        <v>3.36</v>
      </c>
      <c r="M82" s="1">
        <v>32.25</v>
      </c>
      <c r="N82" s="1">
        <v>9.0299999999999994</v>
      </c>
      <c r="O82" s="1">
        <v>9.1</v>
      </c>
      <c r="P82" s="1">
        <v>52.1</v>
      </c>
      <c r="Q82" s="1">
        <v>42.1</v>
      </c>
      <c r="R82" s="1">
        <v>2.5299999999999998</v>
      </c>
      <c r="S82" s="1">
        <v>285</v>
      </c>
      <c r="T82" s="1">
        <v>15.53</v>
      </c>
      <c r="U82" s="1">
        <v>20.100000000000001</v>
      </c>
      <c r="V82" s="1"/>
      <c r="W82" s="1">
        <v>13.1</v>
      </c>
      <c r="X82" s="1">
        <v>1</v>
      </c>
      <c r="Y82" s="1">
        <v>1</v>
      </c>
      <c r="Z82" s="1">
        <v>1</v>
      </c>
      <c r="AA82" s="1"/>
    </row>
    <row r="83" spans="1:27" ht="15" thickBot="1">
      <c r="A83" s="31" t="s">
        <v>97</v>
      </c>
      <c r="B83" s="1" t="s">
        <v>241</v>
      </c>
      <c r="C83" s="1" t="s">
        <v>43</v>
      </c>
      <c r="D83" s="1">
        <v>17</v>
      </c>
      <c r="E83" s="1" t="s">
        <v>178</v>
      </c>
      <c r="F83" s="1" t="s">
        <v>179</v>
      </c>
      <c r="G83" s="1" t="s">
        <v>32</v>
      </c>
      <c r="H83" s="1" t="s">
        <v>234</v>
      </c>
      <c r="I83" s="1">
        <v>43.8</v>
      </c>
      <c r="J83" s="16" t="s">
        <v>9</v>
      </c>
      <c r="K83" s="1">
        <v>3.38</v>
      </c>
      <c r="L83" s="1">
        <v>4.0199999999999996</v>
      </c>
      <c r="M83" s="1">
        <v>22.52</v>
      </c>
      <c r="N83" s="1">
        <v>6.49</v>
      </c>
      <c r="O83" s="1">
        <v>6.4</v>
      </c>
      <c r="P83" s="1">
        <v>21.7</v>
      </c>
      <c r="Q83" s="1">
        <v>25.8</v>
      </c>
      <c r="R83" s="1">
        <v>1.26</v>
      </c>
      <c r="S83" s="1">
        <v>221</v>
      </c>
      <c r="T83" s="1">
        <v>13.8</v>
      </c>
      <c r="U83" s="1">
        <v>11.4</v>
      </c>
      <c r="V83" s="1"/>
      <c r="W83" s="1">
        <v>9</v>
      </c>
      <c r="X83" s="1">
        <v>1</v>
      </c>
      <c r="Y83" s="1">
        <v>1</v>
      </c>
      <c r="Z83" s="1">
        <v>1</v>
      </c>
      <c r="AA83" s="1">
        <v>1</v>
      </c>
    </row>
    <row r="84" spans="1:27" ht="15" thickBot="1">
      <c r="A84" s="31" t="s">
        <v>27</v>
      </c>
      <c r="B84" s="1" t="s">
        <v>242</v>
      </c>
      <c r="C84" s="1" t="s">
        <v>29</v>
      </c>
      <c r="D84" s="1">
        <v>16</v>
      </c>
      <c r="E84" s="1" t="s">
        <v>30</v>
      </c>
      <c r="F84" s="1" t="s">
        <v>31</v>
      </c>
      <c r="G84" s="1" t="s">
        <v>61</v>
      </c>
      <c r="H84" s="1" t="s">
        <v>62</v>
      </c>
      <c r="I84" s="1" t="s">
        <v>243</v>
      </c>
      <c r="J84" s="16" t="s">
        <v>9</v>
      </c>
      <c r="K84" s="1">
        <v>2.94</v>
      </c>
      <c r="L84" s="1">
        <v>3.37</v>
      </c>
      <c r="M84" s="1">
        <v>27.48</v>
      </c>
      <c r="N84" s="1">
        <v>7.21</v>
      </c>
      <c r="O84" s="1">
        <v>6.87</v>
      </c>
      <c r="P84" s="1">
        <v>37.799999999999997</v>
      </c>
      <c r="Q84" s="1">
        <v>29</v>
      </c>
      <c r="R84" s="1">
        <v>1.67</v>
      </c>
      <c r="S84" s="1">
        <v>253</v>
      </c>
      <c r="T84" s="1">
        <v>10.5</v>
      </c>
      <c r="U84" s="1">
        <v>13.86</v>
      </c>
      <c r="V84" s="1">
        <v>2479</v>
      </c>
      <c r="W84" s="1"/>
      <c r="X84" s="1">
        <v>1</v>
      </c>
      <c r="Y84" s="1">
        <v>1</v>
      </c>
      <c r="Z84" s="1">
        <v>1</v>
      </c>
      <c r="AA84" s="1">
        <v>1</v>
      </c>
    </row>
    <row r="85" spans="1:27" ht="15" thickBot="1">
      <c r="A85" s="31" t="s">
        <v>57</v>
      </c>
      <c r="B85" s="1" t="s">
        <v>244</v>
      </c>
      <c r="C85" s="1" t="s">
        <v>29</v>
      </c>
      <c r="D85" s="1">
        <v>15</v>
      </c>
      <c r="E85" s="1" t="s">
        <v>184</v>
      </c>
      <c r="F85" s="1" t="s">
        <v>60</v>
      </c>
      <c r="G85" s="1" t="s">
        <v>39</v>
      </c>
      <c r="H85" s="1" t="s">
        <v>245</v>
      </c>
      <c r="I85" s="1">
        <v>611</v>
      </c>
      <c r="J85" s="16" t="s">
        <v>9</v>
      </c>
      <c r="K85" s="1">
        <v>3.06</v>
      </c>
      <c r="L85" s="1">
        <v>3.48</v>
      </c>
      <c r="M85" s="1">
        <v>27.53</v>
      </c>
      <c r="N85" s="1">
        <v>7.25</v>
      </c>
      <c r="O85" s="1">
        <v>7.47</v>
      </c>
      <c r="P85" s="1">
        <v>38.9</v>
      </c>
      <c r="Q85" s="1">
        <v>35.700000000000003</v>
      </c>
      <c r="R85" s="1">
        <v>2.35</v>
      </c>
      <c r="S85" s="1">
        <v>249</v>
      </c>
      <c r="T85" s="1">
        <v>12.35</v>
      </c>
      <c r="U85" s="1">
        <v>14.03</v>
      </c>
      <c r="V85" s="1">
        <v>3075</v>
      </c>
      <c r="W85" s="1"/>
      <c r="X85" s="1">
        <v>1</v>
      </c>
      <c r="Y85" s="1">
        <v>1</v>
      </c>
      <c r="Z85" s="1">
        <v>1</v>
      </c>
      <c r="AA85" s="1">
        <v>1</v>
      </c>
    </row>
    <row r="86" spans="1:27" ht="15" thickBot="1">
      <c r="A86" s="31" t="s">
        <v>57</v>
      </c>
      <c r="B86" s="1" t="s">
        <v>246</v>
      </c>
      <c r="C86" s="1" t="s">
        <v>43</v>
      </c>
      <c r="D86" s="1">
        <v>14</v>
      </c>
      <c r="E86" s="1" t="s">
        <v>247</v>
      </c>
      <c r="F86" s="1" t="s">
        <v>60</v>
      </c>
      <c r="G86" s="1" t="s">
        <v>50</v>
      </c>
      <c r="H86" s="1" t="s">
        <v>70</v>
      </c>
      <c r="I86" s="1">
        <v>8.0299999999999994</v>
      </c>
      <c r="J86" s="16" t="s">
        <v>9</v>
      </c>
      <c r="K86" s="1">
        <v>3.12</v>
      </c>
      <c r="L86" s="1">
        <v>3.6</v>
      </c>
      <c r="M86" s="1">
        <v>23.58</v>
      </c>
      <c r="N86" s="1">
        <v>7.42</v>
      </c>
      <c r="O86" s="1">
        <v>7.2</v>
      </c>
      <c r="P86" s="1">
        <v>32.1</v>
      </c>
      <c r="Q86" s="1">
        <v>30</v>
      </c>
      <c r="R86" s="1">
        <v>1.51</v>
      </c>
      <c r="S86" s="1">
        <v>228</v>
      </c>
      <c r="T86" s="1">
        <v>10.25</v>
      </c>
      <c r="U86" s="1">
        <v>10.84</v>
      </c>
      <c r="V86" s="1">
        <v>1200</v>
      </c>
      <c r="W86" s="1"/>
      <c r="X86" s="1"/>
      <c r="Y86" s="1"/>
      <c r="Z86" s="1"/>
      <c r="AA86" s="1"/>
    </row>
    <row r="87" spans="1:27" ht="15" thickBot="1">
      <c r="A87" s="31" t="s">
        <v>35</v>
      </c>
      <c r="B87" s="1" t="s">
        <v>248</v>
      </c>
      <c r="C87" s="1" t="s">
        <v>43</v>
      </c>
      <c r="D87" s="1">
        <v>17</v>
      </c>
      <c r="E87" s="1" t="s">
        <v>138</v>
      </c>
      <c r="F87" s="1" t="s">
        <v>108</v>
      </c>
      <c r="G87" s="1" t="s">
        <v>61</v>
      </c>
      <c r="H87" s="1" t="s">
        <v>79</v>
      </c>
      <c r="I87" s="1">
        <v>13.84</v>
      </c>
      <c r="J87" s="16" t="s">
        <v>9</v>
      </c>
      <c r="K87" s="1">
        <v>3.19</v>
      </c>
      <c r="L87" s="1">
        <v>3.64</v>
      </c>
      <c r="M87" s="1">
        <v>24.74</v>
      </c>
      <c r="N87" s="1">
        <v>7.43</v>
      </c>
      <c r="O87" s="1">
        <v>7.49</v>
      </c>
      <c r="P87" s="1">
        <v>39.299999999999997</v>
      </c>
      <c r="Q87" s="1">
        <v>34.799999999999997</v>
      </c>
      <c r="R87" s="1">
        <v>2.14</v>
      </c>
      <c r="S87" s="1">
        <v>246</v>
      </c>
      <c r="T87" s="1">
        <v>11.85</v>
      </c>
      <c r="U87" s="1">
        <v>13.7</v>
      </c>
      <c r="V87" s="1"/>
      <c r="W87" s="1">
        <v>9.5</v>
      </c>
      <c r="X87" s="1">
        <v>1</v>
      </c>
      <c r="Y87" s="1">
        <v>1</v>
      </c>
      <c r="Z87" s="1">
        <v>1</v>
      </c>
      <c r="AA87" s="1">
        <v>1</v>
      </c>
    </row>
    <row r="88" spans="1:27" ht="15" thickBot="1">
      <c r="A88" s="31" t="s">
        <v>27</v>
      </c>
      <c r="B88" s="1" t="s">
        <v>249</v>
      </c>
      <c r="C88" s="1" t="s">
        <v>29</v>
      </c>
      <c r="D88" s="1">
        <v>15</v>
      </c>
      <c r="E88" s="1" t="s">
        <v>30</v>
      </c>
      <c r="F88" s="1" t="s">
        <v>31</v>
      </c>
      <c r="G88" s="1" t="s">
        <v>50</v>
      </c>
      <c r="H88" s="1" t="s">
        <v>70</v>
      </c>
      <c r="I88" s="1">
        <v>7.25</v>
      </c>
      <c r="J88" s="16" t="s">
        <v>9</v>
      </c>
      <c r="K88" s="1">
        <v>2.96</v>
      </c>
      <c r="L88" s="1">
        <v>3.34</v>
      </c>
      <c r="M88" s="1">
        <v>22.9</v>
      </c>
      <c r="N88" s="1">
        <v>6.63</v>
      </c>
      <c r="O88" s="1">
        <v>6.95</v>
      </c>
      <c r="P88" s="1">
        <v>41</v>
      </c>
      <c r="Q88" s="1">
        <v>33.1</v>
      </c>
      <c r="R88" s="1">
        <v>1.77</v>
      </c>
      <c r="S88" s="1">
        <v>236</v>
      </c>
      <c r="T88" s="1">
        <v>10</v>
      </c>
      <c r="U88" s="1">
        <v>9.67</v>
      </c>
      <c r="V88" s="1">
        <v>2479</v>
      </c>
      <c r="W88" s="1"/>
      <c r="X88" s="1">
        <v>2</v>
      </c>
      <c r="Y88" s="1">
        <v>1</v>
      </c>
      <c r="Z88" s="1">
        <v>1</v>
      </c>
      <c r="AA88" s="1"/>
    </row>
    <row r="89" spans="1:27" ht="15" thickBot="1">
      <c r="A89" s="31" t="s">
        <v>41</v>
      </c>
      <c r="B89" s="1" t="s">
        <v>250</v>
      </c>
      <c r="C89" s="1" t="s">
        <v>29</v>
      </c>
      <c r="D89" s="1">
        <v>18</v>
      </c>
      <c r="E89" s="1" t="s">
        <v>113</v>
      </c>
      <c r="F89" s="1" t="s">
        <v>45</v>
      </c>
      <c r="G89" s="1" t="s">
        <v>50</v>
      </c>
      <c r="H89" s="1" t="s">
        <v>116</v>
      </c>
      <c r="I89" s="2">
        <v>10.97</v>
      </c>
      <c r="J89" s="16" t="s">
        <v>9</v>
      </c>
      <c r="K89" s="1">
        <v>2.83</v>
      </c>
      <c r="L89" s="1">
        <v>3.1</v>
      </c>
      <c r="M89" s="1">
        <v>33.22</v>
      </c>
      <c r="N89" s="1">
        <v>8.66</v>
      </c>
      <c r="O89" s="1">
        <v>8.9</v>
      </c>
      <c r="P89" s="1">
        <v>56.7</v>
      </c>
      <c r="Q89" s="1">
        <v>56</v>
      </c>
      <c r="R89" s="1">
        <v>3.26</v>
      </c>
      <c r="S89" s="1">
        <v>263</v>
      </c>
      <c r="T89" s="1">
        <v>12</v>
      </c>
      <c r="U89" s="1">
        <v>16.97</v>
      </c>
      <c r="V89" s="1"/>
      <c r="W89" s="1">
        <v>11.02</v>
      </c>
      <c r="X89" s="1">
        <v>3</v>
      </c>
      <c r="Y89" s="1">
        <v>1</v>
      </c>
      <c r="Z89" s="1">
        <v>1</v>
      </c>
      <c r="AA89" s="1"/>
    </row>
    <row r="90" spans="1:27" ht="15" thickBot="1">
      <c r="A90" s="31" t="s">
        <v>57</v>
      </c>
      <c r="B90" s="1" t="s">
        <v>251</v>
      </c>
      <c r="C90" s="1" t="s">
        <v>29</v>
      </c>
      <c r="D90" s="1">
        <v>15</v>
      </c>
      <c r="E90" s="1" t="s">
        <v>184</v>
      </c>
      <c r="F90" s="1" t="s">
        <v>60</v>
      </c>
      <c r="G90" s="1" t="s">
        <v>39</v>
      </c>
      <c r="H90" s="1" t="s">
        <v>245</v>
      </c>
      <c r="I90" s="1">
        <v>635</v>
      </c>
      <c r="J90" s="16" t="s">
        <v>9</v>
      </c>
      <c r="K90" s="1">
        <v>3.16</v>
      </c>
      <c r="L90" s="1">
        <v>3.58</v>
      </c>
      <c r="M90" s="1">
        <v>27.25</v>
      </c>
      <c r="N90" s="1">
        <v>8.5</v>
      </c>
      <c r="O90" s="1">
        <v>8.5</v>
      </c>
      <c r="P90" s="1">
        <v>48.5</v>
      </c>
      <c r="Q90" s="1">
        <v>35.1</v>
      </c>
      <c r="R90" s="1">
        <v>2.1800000000000002</v>
      </c>
      <c r="S90" s="1">
        <v>272</v>
      </c>
      <c r="T90" s="1">
        <v>12.3</v>
      </c>
      <c r="U90" s="1">
        <v>15.25</v>
      </c>
      <c r="V90" s="1"/>
      <c r="W90" s="1">
        <v>10.5</v>
      </c>
      <c r="X90" s="1">
        <v>1</v>
      </c>
      <c r="Y90" s="1">
        <v>1</v>
      </c>
      <c r="Z90" s="1">
        <v>1</v>
      </c>
      <c r="AA90" s="1">
        <v>1</v>
      </c>
    </row>
    <row r="91" spans="1:27" ht="15" thickBot="1">
      <c r="A91" s="31" t="s">
        <v>27</v>
      </c>
      <c r="B91" s="1" t="s">
        <v>252</v>
      </c>
      <c r="C91" s="1" t="s">
        <v>43</v>
      </c>
      <c r="D91" s="1">
        <v>16</v>
      </c>
      <c r="E91" s="1" t="s">
        <v>253</v>
      </c>
      <c r="F91" s="1" t="s">
        <v>78</v>
      </c>
      <c r="G91" s="1" t="s">
        <v>84</v>
      </c>
      <c r="H91" s="1" t="s">
        <v>133</v>
      </c>
      <c r="I91" s="1" t="s">
        <v>254</v>
      </c>
      <c r="J91" s="16" t="s">
        <v>9</v>
      </c>
      <c r="K91" s="1">
        <v>3.27</v>
      </c>
      <c r="L91" s="1">
        <v>3.91</v>
      </c>
      <c r="M91" s="1">
        <v>24.14</v>
      </c>
      <c r="N91" s="1">
        <v>6.71</v>
      </c>
      <c r="O91" s="1">
        <v>6.55</v>
      </c>
      <c r="P91" s="1">
        <v>32.799999999999997</v>
      </c>
      <c r="Q91" s="1">
        <v>28.2</v>
      </c>
      <c r="R91" s="1">
        <v>1.78</v>
      </c>
      <c r="S91" s="1">
        <v>208</v>
      </c>
      <c r="T91" s="1">
        <v>9.6999999999999993</v>
      </c>
      <c r="U91" s="1">
        <v>11.04</v>
      </c>
      <c r="V91" s="1">
        <v>3300</v>
      </c>
      <c r="W91" s="1"/>
      <c r="X91" s="1">
        <v>1</v>
      </c>
      <c r="Y91" s="1">
        <v>1</v>
      </c>
      <c r="Z91" s="1">
        <v>1</v>
      </c>
      <c r="AA91" s="1">
        <v>1</v>
      </c>
    </row>
    <row r="92" spans="1:27" ht="15" thickBot="1">
      <c r="A92" s="31" t="s">
        <v>35</v>
      </c>
      <c r="B92" s="1" t="s">
        <v>255</v>
      </c>
      <c r="C92" s="1" t="s">
        <v>29</v>
      </c>
      <c r="D92" s="1">
        <v>17</v>
      </c>
      <c r="E92" s="1" t="s">
        <v>256</v>
      </c>
      <c r="F92" s="1" t="s">
        <v>55</v>
      </c>
      <c r="G92" s="1" t="s">
        <v>39</v>
      </c>
      <c r="H92" s="1" t="s">
        <v>68</v>
      </c>
      <c r="I92" s="1">
        <v>14.6</v>
      </c>
      <c r="J92" s="16" t="s">
        <v>9</v>
      </c>
      <c r="K92" s="1">
        <v>2.87</v>
      </c>
      <c r="L92" s="1">
        <v>3.27</v>
      </c>
      <c r="M92" s="1">
        <v>33.36</v>
      </c>
      <c r="N92" s="1">
        <v>9.33</v>
      </c>
      <c r="O92" s="1">
        <v>9.27</v>
      </c>
      <c r="P92" s="1">
        <v>53.9</v>
      </c>
      <c r="Q92" s="1">
        <v>32.5</v>
      </c>
      <c r="R92" s="1">
        <v>2.06</v>
      </c>
      <c r="S92" s="1">
        <v>291</v>
      </c>
      <c r="T92" s="1">
        <v>12.9</v>
      </c>
      <c r="U92" s="1">
        <v>19.12</v>
      </c>
      <c r="V92" s="1">
        <v>3027</v>
      </c>
      <c r="W92" s="1"/>
      <c r="X92" s="1">
        <v>1</v>
      </c>
      <c r="Y92" s="1">
        <v>1</v>
      </c>
      <c r="Z92" s="1">
        <v>1</v>
      </c>
      <c r="AA92" s="1"/>
    </row>
    <row r="93" spans="1:27" ht="15" thickBot="1">
      <c r="A93" s="31">
        <v>45261</v>
      </c>
      <c r="B93" s="1" t="s">
        <v>257</v>
      </c>
      <c r="C93" s="1" t="s">
        <v>29</v>
      </c>
      <c r="D93" s="1">
        <v>17</v>
      </c>
      <c r="E93" s="1" t="s">
        <v>104</v>
      </c>
      <c r="F93" s="1" t="s">
        <v>105</v>
      </c>
      <c r="G93" s="1" t="s">
        <v>84</v>
      </c>
      <c r="H93" s="1" t="s">
        <v>125</v>
      </c>
      <c r="I93" s="3">
        <v>6.2129629629629627E-3</v>
      </c>
      <c r="J93" s="16" t="s">
        <v>9</v>
      </c>
      <c r="K93" s="1">
        <v>3.06</v>
      </c>
      <c r="L93" s="1">
        <v>3.46</v>
      </c>
      <c r="M93" s="1">
        <v>24.99</v>
      </c>
      <c r="N93" s="1">
        <v>7.1</v>
      </c>
      <c r="O93" s="1">
        <v>7.25</v>
      </c>
      <c r="P93" s="1"/>
      <c r="Q93" s="1"/>
      <c r="R93" s="1"/>
      <c r="S93" s="1">
        <v>240</v>
      </c>
      <c r="T93" s="1">
        <v>11.6</v>
      </c>
      <c r="U93" s="1">
        <v>13.05</v>
      </c>
      <c r="V93" s="1"/>
      <c r="W93" s="1"/>
      <c r="X93" s="1"/>
      <c r="Y93" s="1"/>
      <c r="Z93" s="1"/>
      <c r="AA93" s="1"/>
    </row>
    <row r="94" spans="1:27" ht="15" thickBot="1">
      <c r="A94" s="31" t="s">
        <v>97</v>
      </c>
      <c r="B94" s="1" t="s">
        <v>258</v>
      </c>
      <c r="C94" s="1" t="s">
        <v>43</v>
      </c>
      <c r="D94" s="1">
        <v>15</v>
      </c>
      <c r="E94" s="1" t="s">
        <v>178</v>
      </c>
      <c r="F94" s="1" t="s">
        <v>179</v>
      </c>
      <c r="G94" s="1" t="s">
        <v>32</v>
      </c>
      <c r="H94" s="1" t="s">
        <v>259</v>
      </c>
      <c r="I94" s="1">
        <v>12.7</v>
      </c>
      <c r="J94" s="16" t="s">
        <v>9</v>
      </c>
      <c r="K94" s="1">
        <v>3.36</v>
      </c>
      <c r="L94" s="1">
        <v>4.34</v>
      </c>
      <c r="M94" s="1"/>
      <c r="N94" s="1">
        <v>6.09</v>
      </c>
      <c r="O94" s="1">
        <v>6.21</v>
      </c>
      <c r="P94" s="1">
        <v>30.9</v>
      </c>
      <c r="Q94" s="1">
        <v>28.1</v>
      </c>
      <c r="R94" s="1">
        <v>1.28</v>
      </c>
      <c r="S94" s="1">
        <v>205</v>
      </c>
      <c r="T94" s="1">
        <v>14</v>
      </c>
      <c r="U94" s="1">
        <v>12.1</v>
      </c>
      <c r="V94" s="1"/>
      <c r="W94" s="1">
        <v>7.6</v>
      </c>
      <c r="X94" s="1">
        <v>2</v>
      </c>
      <c r="Y94" s="1">
        <v>1</v>
      </c>
      <c r="Z94" s="1">
        <v>2</v>
      </c>
      <c r="AA94" s="1">
        <v>1</v>
      </c>
    </row>
    <row r="95" spans="1:27" ht="15" thickBot="1">
      <c r="A95" s="31" t="s">
        <v>57</v>
      </c>
      <c r="B95" s="1" t="s">
        <v>260</v>
      </c>
      <c r="C95" s="1" t="s">
        <v>29</v>
      </c>
      <c r="D95" s="1">
        <v>16</v>
      </c>
      <c r="E95" s="1" t="s">
        <v>247</v>
      </c>
      <c r="F95" s="1" t="s">
        <v>60</v>
      </c>
      <c r="G95" s="1" t="s">
        <v>50</v>
      </c>
      <c r="H95" s="1" t="s">
        <v>51</v>
      </c>
      <c r="I95" s="1">
        <v>49.58</v>
      </c>
      <c r="J95" s="16" t="s">
        <v>9</v>
      </c>
      <c r="K95" s="1"/>
      <c r="L95" s="1"/>
      <c r="M95" s="1"/>
      <c r="N95" s="1"/>
      <c r="O95" s="1"/>
      <c r="P95" s="1"/>
      <c r="Q95" s="1"/>
      <c r="R95" s="1"/>
      <c r="S95" s="1"/>
      <c r="T95" s="1">
        <v>13.7</v>
      </c>
      <c r="U95" s="1">
        <v>15.57</v>
      </c>
      <c r="V95" s="1">
        <v>3313</v>
      </c>
      <c r="W95" s="1"/>
      <c r="X95" s="1">
        <v>2</v>
      </c>
      <c r="Y95" s="1">
        <v>1</v>
      </c>
      <c r="Z95" s="1">
        <v>1</v>
      </c>
      <c r="AA95" s="1">
        <v>3</v>
      </c>
    </row>
    <row r="96" spans="1:27" ht="15" thickBot="1">
      <c r="A96" s="31" t="s">
        <v>27</v>
      </c>
      <c r="B96" s="1" t="s">
        <v>261</v>
      </c>
      <c r="C96" s="1" t="s">
        <v>43</v>
      </c>
      <c r="D96" s="1">
        <v>15</v>
      </c>
      <c r="E96" s="1" t="s">
        <v>262</v>
      </c>
      <c r="F96" s="1" t="s">
        <v>83</v>
      </c>
      <c r="G96" s="1" t="s">
        <v>74</v>
      </c>
      <c r="H96" s="1" t="s">
        <v>219</v>
      </c>
      <c r="I96" s="1">
        <v>4480</v>
      </c>
      <c r="J96" s="16" t="s">
        <v>9</v>
      </c>
      <c r="K96" s="1">
        <v>3.41</v>
      </c>
      <c r="L96" s="1">
        <v>3.99</v>
      </c>
      <c r="M96" s="1">
        <v>23.18</v>
      </c>
      <c r="N96" s="1">
        <v>6.63</v>
      </c>
      <c r="O96" s="1">
        <v>6.75</v>
      </c>
      <c r="P96" s="1">
        <v>30.6</v>
      </c>
      <c r="Q96" s="1">
        <v>30.3</v>
      </c>
      <c r="R96" s="1">
        <v>1.57</v>
      </c>
      <c r="S96" s="1">
        <v>226</v>
      </c>
      <c r="T96" s="1">
        <v>11.9</v>
      </c>
      <c r="U96" s="1">
        <v>11.53</v>
      </c>
      <c r="V96" s="1">
        <v>2780</v>
      </c>
      <c r="W96" s="1"/>
      <c r="X96" s="1">
        <v>1</v>
      </c>
      <c r="Y96" s="1">
        <v>1</v>
      </c>
      <c r="Z96" s="1">
        <v>1</v>
      </c>
      <c r="AA96" s="1"/>
    </row>
    <row r="97" spans="1:27" ht="15" thickBot="1">
      <c r="A97" s="31">
        <v>45261</v>
      </c>
      <c r="B97" s="1" t="s">
        <v>263</v>
      </c>
      <c r="C97" s="1" t="s">
        <v>43</v>
      </c>
      <c r="D97" s="1">
        <v>16</v>
      </c>
      <c r="E97" s="1" t="s">
        <v>264</v>
      </c>
      <c r="F97" s="1" t="s">
        <v>105</v>
      </c>
      <c r="G97" s="1" t="s">
        <v>50</v>
      </c>
      <c r="H97" s="1" t="s">
        <v>116</v>
      </c>
      <c r="I97" s="1">
        <v>12.32</v>
      </c>
      <c r="J97" s="16" t="s">
        <v>9</v>
      </c>
      <c r="K97" s="1">
        <v>2.96</v>
      </c>
      <c r="L97" s="1">
        <v>3.58</v>
      </c>
      <c r="M97" s="1">
        <v>26.07</v>
      </c>
      <c r="N97" s="1">
        <v>7.2</v>
      </c>
      <c r="O97" s="1">
        <v>7.28</v>
      </c>
      <c r="P97" s="1">
        <v>46.4</v>
      </c>
      <c r="Q97" s="1">
        <v>45.2</v>
      </c>
      <c r="R97" s="1">
        <v>2.38</v>
      </c>
      <c r="S97" s="1">
        <v>247</v>
      </c>
      <c r="T97" s="1">
        <v>15.7</v>
      </c>
      <c r="U97" s="1">
        <v>12.26</v>
      </c>
      <c r="V97" s="1"/>
      <c r="W97" s="1">
        <v>10.01</v>
      </c>
      <c r="X97" s="1">
        <v>1</v>
      </c>
      <c r="Y97" s="1">
        <v>1</v>
      </c>
      <c r="Z97" s="1">
        <v>1</v>
      </c>
      <c r="AA97" s="1">
        <v>1</v>
      </c>
    </row>
    <row r="98" spans="1:27" ht="15" thickBot="1">
      <c r="A98" s="31" t="s">
        <v>41</v>
      </c>
      <c r="B98" s="1" t="s">
        <v>265</v>
      </c>
      <c r="C98" s="1" t="s">
        <v>29</v>
      </c>
      <c r="D98" s="1">
        <v>15</v>
      </c>
      <c r="E98" s="1" t="s">
        <v>64</v>
      </c>
      <c r="F98" s="1" t="s">
        <v>65</v>
      </c>
      <c r="G98" s="1" t="s">
        <v>32</v>
      </c>
      <c r="H98" s="1" t="s">
        <v>33</v>
      </c>
      <c r="I98" s="1" t="s">
        <v>266</v>
      </c>
      <c r="J98" s="16" t="s">
        <v>9</v>
      </c>
      <c r="K98" s="1">
        <v>3.17</v>
      </c>
      <c r="L98" s="1">
        <v>3.79</v>
      </c>
      <c r="M98" s="1">
        <v>26.16</v>
      </c>
      <c r="N98" s="1">
        <v>8.2100000000000009</v>
      </c>
      <c r="O98" s="1">
        <v>8.1199999999999992</v>
      </c>
      <c r="P98" s="1">
        <v>42</v>
      </c>
      <c r="Q98" s="1">
        <v>30.3</v>
      </c>
      <c r="R98" s="1">
        <v>1.73</v>
      </c>
      <c r="S98" s="1">
        <v>249</v>
      </c>
      <c r="T98" s="1">
        <v>14.4</v>
      </c>
      <c r="U98" s="1">
        <v>17.78</v>
      </c>
      <c r="V98" s="1"/>
      <c r="W98" s="1">
        <v>10.02</v>
      </c>
      <c r="X98" s="1">
        <v>1</v>
      </c>
      <c r="Y98" s="1">
        <v>1</v>
      </c>
      <c r="Z98" s="1">
        <v>1</v>
      </c>
      <c r="AA98" s="1"/>
    </row>
    <row r="99" spans="1:27" ht="15" thickBot="1">
      <c r="A99" s="31" t="s">
        <v>41</v>
      </c>
      <c r="B99" s="1" t="s">
        <v>267</v>
      </c>
      <c r="C99" s="1" t="s">
        <v>43</v>
      </c>
      <c r="D99" s="1">
        <v>15</v>
      </c>
      <c r="E99" s="1" t="s">
        <v>268</v>
      </c>
      <c r="F99" s="1" t="s">
        <v>65</v>
      </c>
      <c r="G99" s="1" t="s">
        <v>39</v>
      </c>
      <c r="H99" s="1" t="s">
        <v>146</v>
      </c>
      <c r="I99" s="1">
        <v>174</v>
      </c>
      <c r="J99" s="16" t="s">
        <v>9</v>
      </c>
      <c r="K99" s="1">
        <v>3.25</v>
      </c>
      <c r="L99" s="1">
        <v>3.8</v>
      </c>
      <c r="M99" s="1">
        <v>24.32</v>
      </c>
      <c r="N99" s="1">
        <v>7.15</v>
      </c>
      <c r="O99" s="1">
        <v>7.37</v>
      </c>
      <c r="P99" s="1">
        <v>38.299999999999997</v>
      </c>
      <c r="Q99" s="1">
        <v>32.5</v>
      </c>
      <c r="R99" s="1">
        <v>1.53</v>
      </c>
      <c r="S99" s="1">
        <v>244</v>
      </c>
      <c r="T99" s="1">
        <v>10.4</v>
      </c>
      <c r="U99" s="1">
        <v>10.47</v>
      </c>
      <c r="V99" s="1"/>
      <c r="W99" s="1">
        <v>8</v>
      </c>
      <c r="X99" s="1">
        <v>2</v>
      </c>
      <c r="Y99" s="1">
        <v>1</v>
      </c>
      <c r="Z99" s="1">
        <v>1</v>
      </c>
      <c r="AA99" s="1"/>
    </row>
    <row r="100" spans="1:27" ht="15" thickBot="1">
      <c r="A100" s="31" t="s">
        <v>27</v>
      </c>
      <c r="B100" s="1" t="s">
        <v>269</v>
      </c>
      <c r="C100" s="1" t="s">
        <v>43</v>
      </c>
      <c r="D100" s="1">
        <v>15</v>
      </c>
      <c r="E100" s="1" t="s">
        <v>82</v>
      </c>
      <c r="F100" s="1" t="s">
        <v>83</v>
      </c>
      <c r="G100" s="1" t="s">
        <v>39</v>
      </c>
      <c r="H100" s="1" t="s">
        <v>245</v>
      </c>
      <c r="I100" s="1">
        <v>567</v>
      </c>
      <c r="J100" s="16" t="s">
        <v>9</v>
      </c>
      <c r="K100" s="1">
        <v>3.39</v>
      </c>
      <c r="L100" s="1">
        <v>3.84</v>
      </c>
      <c r="M100" s="1">
        <v>23.78</v>
      </c>
      <c r="N100" s="1">
        <v>6.92</v>
      </c>
      <c r="O100" s="1">
        <v>6.78</v>
      </c>
      <c r="P100" s="1">
        <v>36.5</v>
      </c>
      <c r="Q100" s="1">
        <v>35.200000000000003</v>
      </c>
      <c r="R100" s="1">
        <v>1.84</v>
      </c>
      <c r="S100" s="1">
        <v>228</v>
      </c>
      <c r="T100" s="1">
        <v>12.7</v>
      </c>
      <c r="U100" s="1">
        <v>11.11</v>
      </c>
      <c r="V100" s="1">
        <v>2445</v>
      </c>
      <c r="W100" s="1"/>
      <c r="X100" s="1">
        <v>1</v>
      </c>
      <c r="Y100" s="1">
        <v>1</v>
      </c>
      <c r="Z100" s="1">
        <v>1</v>
      </c>
      <c r="AA100" s="1"/>
    </row>
    <row r="101" spans="1:27" ht="15" thickBot="1">
      <c r="A101" s="31">
        <v>45261</v>
      </c>
      <c r="B101" s="1" t="s">
        <v>270</v>
      </c>
      <c r="C101" s="1" t="s">
        <v>43</v>
      </c>
      <c r="D101" s="1">
        <v>17</v>
      </c>
      <c r="E101" s="1" t="s">
        <v>271</v>
      </c>
      <c r="F101" s="1" t="s">
        <v>105</v>
      </c>
      <c r="G101" s="1" t="s">
        <v>32</v>
      </c>
      <c r="H101" s="1" t="s">
        <v>259</v>
      </c>
      <c r="I101" s="1">
        <v>51.13</v>
      </c>
      <c r="J101" s="16" t="s">
        <v>9</v>
      </c>
      <c r="K101" s="1">
        <v>3.48</v>
      </c>
      <c r="L101" s="1">
        <v>4.4800000000000004</v>
      </c>
      <c r="M101" s="1">
        <v>18.510000000000002</v>
      </c>
      <c r="N101" s="1">
        <v>5.55</v>
      </c>
      <c r="O101" s="1">
        <v>5.85</v>
      </c>
      <c r="P101" s="1">
        <v>33.4</v>
      </c>
      <c r="Q101" s="1">
        <v>33.299999999999997</v>
      </c>
      <c r="R101" s="1">
        <v>1.02</v>
      </c>
      <c r="S101" s="1">
        <v>212</v>
      </c>
      <c r="T101" s="1">
        <v>12.5</v>
      </c>
      <c r="U101" s="1">
        <v>11.9</v>
      </c>
      <c r="V101" s="1"/>
      <c r="W101" s="1">
        <v>5.03</v>
      </c>
      <c r="X101" s="1">
        <v>2</v>
      </c>
      <c r="Y101" s="1">
        <v>1</v>
      </c>
      <c r="Z101" s="1">
        <v>1</v>
      </c>
      <c r="AA101" s="1">
        <v>3</v>
      </c>
    </row>
    <row r="102" spans="1:27" ht="15" thickBot="1">
      <c r="A102" s="31" t="s">
        <v>35</v>
      </c>
      <c r="B102" s="1" t="s">
        <v>272</v>
      </c>
      <c r="C102" s="1" t="s">
        <v>29</v>
      </c>
      <c r="D102" s="1">
        <v>18</v>
      </c>
      <c r="E102" s="1" t="s">
        <v>189</v>
      </c>
      <c r="F102" s="1" t="s">
        <v>55</v>
      </c>
      <c r="G102" s="1" t="s">
        <v>32</v>
      </c>
      <c r="H102" s="1" t="s">
        <v>102</v>
      </c>
      <c r="I102" s="1">
        <v>17.079999999999998</v>
      </c>
      <c r="J102" s="16" t="s">
        <v>9</v>
      </c>
      <c r="K102" s="1">
        <v>3.24</v>
      </c>
      <c r="L102" s="1">
        <v>3.8</v>
      </c>
      <c r="M102" s="1">
        <v>23.73</v>
      </c>
      <c r="N102" s="1">
        <v>7.5</v>
      </c>
      <c r="O102" s="1">
        <v>7.22</v>
      </c>
      <c r="P102" s="1">
        <v>46.2</v>
      </c>
      <c r="Q102" s="1">
        <v>30.3</v>
      </c>
      <c r="R102" s="1">
        <v>1.51</v>
      </c>
      <c r="S102" s="1">
        <v>241</v>
      </c>
      <c r="T102" s="1">
        <v>15.5</v>
      </c>
      <c r="U102" s="1">
        <v>19.399999999999999</v>
      </c>
      <c r="V102" s="1"/>
      <c r="W102" s="1">
        <v>7.1</v>
      </c>
      <c r="X102" s="1">
        <v>1</v>
      </c>
      <c r="Y102" s="1">
        <v>1</v>
      </c>
      <c r="Z102" s="1">
        <v>1</v>
      </c>
      <c r="AA102" s="1"/>
    </row>
    <row r="103" spans="1:27" ht="15" thickBot="1">
      <c r="A103" s="31" t="s">
        <v>41</v>
      </c>
      <c r="B103" s="1" t="s">
        <v>273</v>
      </c>
      <c r="C103" s="1" t="s">
        <v>29</v>
      </c>
      <c r="D103" s="1">
        <v>16</v>
      </c>
      <c r="E103" s="1" t="s">
        <v>274</v>
      </c>
      <c r="F103" s="1" t="s">
        <v>45</v>
      </c>
      <c r="G103" s="1" t="s">
        <v>50</v>
      </c>
      <c r="H103" s="1" t="s">
        <v>116</v>
      </c>
      <c r="I103" s="2">
        <v>11.17</v>
      </c>
      <c r="J103" s="16" t="s">
        <v>9</v>
      </c>
      <c r="K103" s="1">
        <v>2.83</v>
      </c>
      <c r="L103" s="1">
        <v>3.3</v>
      </c>
      <c r="M103" s="1">
        <v>24.65</v>
      </c>
      <c r="N103" s="1">
        <v>7.53</v>
      </c>
      <c r="O103" s="1">
        <v>8.0500000000000007</v>
      </c>
      <c r="P103" s="1">
        <v>50.4</v>
      </c>
      <c r="Q103" s="1">
        <v>36</v>
      </c>
      <c r="R103" s="1">
        <v>1.4</v>
      </c>
      <c r="S103" s="1">
        <v>277</v>
      </c>
      <c r="T103" s="1">
        <v>10.8</v>
      </c>
      <c r="U103" s="1">
        <v>14</v>
      </c>
      <c r="V103" s="1"/>
      <c r="W103" s="1">
        <v>8.02</v>
      </c>
      <c r="X103" s="1">
        <v>2</v>
      </c>
      <c r="Y103" s="1">
        <v>1</v>
      </c>
      <c r="Z103" s="1">
        <v>1</v>
      </c>
      <c r="AA103" s="1"/>
    </row>
    <row r="104" spans="1:27" ht="15" thickBot="1">
      <c r="A104" s="31" t="s">
        <v>27</v>
      </c>
      <c r="B104" s="1" t="s">
        <v>275</v>
      </c>
      <c r="C104" s="1" t="s">
        <v>29</v>
      </c>
      <c r="D104" s="1">
        <v>18</v>
      </c>
      <c r="E104" s="1" t="s">
        <v>37</v>
      </c>
      <c r="F104" s="1" t="s">
        <v>73</v>
      </c>
      <c r="G104" s="1" t="s">
        <v>50</v>
      </c>
      <c r="H104" s="1" t="s">
        <v>164</v>
      </c>
      <c r="I104" s="1" t="s">
        <v>276</v>
      </c>
      <c r="J104" s="16" t="s">
        <v>9</v>
      </c>
      <c r="K104" s="1">
        <v>2.92</v>
      </c>
      <c r="L104" s="1">
        <v>3.38</v>
      </c>
      <c r="M104" s="1">
        <v>28.88</v>
      </c>
      <c r="N104" s="1">
        <v>8.17</v>
      </c>
      <c r="O104" s="1">
        <v>7.98</v>
      </c>
      <c r="P104" s="1">
        <v>47.4</v>
      </c>
      <c r="Q104" s="1">
        <v>36.9</v>
      </c>
      <c r="R104" s="1">
        <v>2.12</v>
      </c>
      <c r="S104" s="1">
        <v>279</v>
      </c>
      <c r="T104" s="1">
        <v>13</v>
      </c>
      <c r="U104" s="1">
        <v>16.559999999999999</v>
      </c>
      <c r="V104" s="1">
        <v>2750</v>
      </c>
      <c r="W104" s="1"/>
      <c r="X104" s="1">
        <v>1</v>
      </c>
      <c r="Y104" s="1">
        <v>1</v>
      </c>
      <c r="Z104" s="1">
        <v>1</v>
      </c>
      <c r="AA104" s="1">
        <v>1</v>
      </c>
    </row>
    <row r="105" spans="1:27" ht="15" thickBot="1">
      <c r="A105" s="31" t="s">
        <v>35</v>
      </c>
      <c r="B105" s="1" t="s">
        <v>277</v>
      </c>
      <c r="C105" s="1" t="s">
        <v>43</v>
      </c>
      <c r="D105" s="1">
        <v>17</v>
      </c>
      <c r="E105" s="1" t="s">
        <v>91</v>
      </c>
      <c r="F105" s="1" t="s">
        <v>92</v>
      </c>
      <c r="G105" s="1" t="s">
        <v>84</v>
      </c>
      <c r="H105" s="1" t="s">
        <v>133</v>
      </c>
      <c r="I105" s="1" t="s">
        <v>278</v>
      </c>
      <c r="J105" s="16" t="s">
        <v>9</v>
      </c>
      <c r="K105" s="1">
        <v>3.38</v>
      </c>
      <c r="L105" s="1">
        <v>3.94</v>
      </c>
      <c r="M105" s="1"/>
      <c r="N105" s="1"/>
      <c r="O105" s="1"/>
      <c r="P105" s="1">
        <v>30</v>
      </c>
      <c r="Q105" s="1">
        <v>22.1</v>
      </c>
      <c r="R105" s="1">
        <v>1.31</v>
      </c>
      <c r="S105" s="1">
        <v>232</v>
      </c>
      <c r="T105" s="1">
        <v>10.75</v>
      </c>
      <c r="U105" s="1"/>
      <c r="V105" s="1">
        <v>3225</v>
      </c>
      <c r="W105" s="1"/>
      <c r="X105" s="1">
        <v>1</v>
      </c>
      <c r="Y105" s="1">
        <v>1</v>
      </c>
      <c r="Z105" s="1">
        <v>3</v>
      </c>
      <c r="AA105" s="1"/>
    </row>
    <row r="106" spans="1:27" ht="15" thickBot="1">
      <c r="A106" s="31" t="s">
        <v>41</v>
      </c>
      <c r="B106" s="1" t="s">
        <v>279</v>
      </c>
      <c r="C106" s="1" t="s">
        <v>43</v>
      </c>
      <c r="D106" s="1">
        <v>16</v>
      </c>
      <c r="E106" s="1" t="s">
        <v>186</v>
      </c>
      <c r="F106" s="1" t="s">
        <v>65</v>
      </c>
      <c r="G106" s="1" t="s">
        <v>61</v>
      </c>
      <c r="H106" s="1" t="s">
        <v>79</v>
      </c>
      <c r="I106" s="1" t="s">
        <v>280</v>
      </c>
      <c r="J106" s="16" t="s">
        <v>9</v>
      </c>
      <c r="K106" s="1">
        <v>3.21</v>
      </c>
      <c r="L106" s="1">
        <v>3.8</v>
      </c>
      <c r="M106" s="1">
        <v>23.4</v>
      </c>
      <c r="N106" s="1">
        <v>7.03</v>
      </c>
      <c r="O106" s="1">
        <v>6.57</v>
      </c>
      <c r="P106" s="1">
        <v>32.6</v>
      </c>
      <c r="Q106" s="1">
        <v>28.1</v>
      </c>
      <c r="R106" s="1">
        <v>1.7</v>
      </c>
      <c r="S106" s="1">
        <v>233</v>
      </c>
      <c r="T106" s="1">
        <v>12.7</v>
      </c>
      <c r="U106" s="1">
        <v>14.05</v>
      </c>
      <c r="V106" s="1"/>
      <c r="W106" s="1">
        <v>10.02</v>
      </c>
      <c r="X106" s="1">
        <v>2</v>
      </c>
      <c r="Y106" s="1">
        <v>1</v>
      </c>
      <c r="Z106" s="1">
        <v>1</v>
      </c>
      <c r="AA106" s="1"/>
    </row>
    <row r="107" spans="1:27" ht="15" thickBot="1">
      <c r="A107" s="31" t="s">
        <v>27</v>
      </c>
      <c r="B107" s="1" t="s">
        <v>281</v>
      </c>
      <c r="C107" s="1" t="s">
        <v>29</v>
      </c>
      <c r="D107" s="1">
        <v>15</v>
      </c>
      <c r="E107" s="1" t="s">
        <v>37</v>
      </c>
      <c r="F107" s="1" t="s">
        <v>73</v>
      </c>
      <c r="G107" s="1" t="s">
        <v>32</v>
      </c>
      <c r="H107" s="1" t="s">
        <v>234</v>
      </c>
      <c r="I107" s="1" t="s">
        <v>282</v>
      </c>
      <c r="J107" s="16" t="s">
        <v>9</v>
      </c>
      <c r="K107" s="1">
        <v>3.25</v>
      </c>
      <c r="L107" s="1">
        <v>3.86</v>
      </c>
      <c r="M107" s="1">
        <v>24.22</v>
      </c>
      <c r="N107" s="1">
        <v>7.72</v>
      </c>
      <c r="O107" s="1">
        <v>7.72</v>
      </c>
      <c r="P107" s="1">
        <v>40.200000000000003</v>
      </c>
      <c r="Q107" s="1">
        <v>35.4</v>
      </c>
      <c r="R107" s="1">
        <v>1.61</v>
      </c>
      <c r="S107" s="1">
        <v>247</v>
      </c>
      <c r="T107" s="1">
        <v>11.1</v>
      </c>
      <c r="U107" s="1">
        <v>14.8</v>
      </c>
      <c r="V107" s="1">
        <v>2390</v>
      </c>
      <c r="W107" s="1"/>
      <c r="X107" s="1">
        <v>2</v>
      </c>
      <c r="Y107" s="1">
        <v>1</v>
      </c>
      <c r="Z107" s="1">
        <v>1</v>
      </c>
      <c r="AA107" s="1"/>
    </row>
    <row r="108" spans="1:27" ht="15" thickBot="1">
      <c r="A108" s="31" t="s">
        <v>35</v>
      </c>
      <c r="B108" s="1" t="s">
        <v>283</v>
      </c>
      <c r="C108" s="1" t="s">
        <v>43</v>
      </c>
      <c r="D108" s="1">
        <v>15</v>
      </c>
      <c r="E108" s="1" t="s">
        <v>205</v>
      </c>
      <c r="F108" s="1" t="s">
        <v>168</v>
      </c>
      <c r="G108" s="1" t="s">
        <v>32</v>
      </c>
      <c r="H108" s="1" t="s">
        <v>259</v>
      </c>
      <c r="I108" s="1" t="s">
        <v>284</v>
      </c>
      <c r="J108" s="16" t="s">
        <v>9</v>
      </c>
      <c r="K108" s="1">
        <v>3.29</v>
      </c>
      <c r="L108" s="1">
        <v>3.87</v>
      </c>
      <c r="M108" s="1">
        <v>22</v>
      </c>
      <c r="N108" s="1">
        <v>6.23</v>
      </c>
      <c r="O108" s="1">
        <v>6.27</v>
      </c>
      <c r="P108" s="1">
        <v>33.4</v>
      </c>
      <c r="Q108" s="1">
        <v>29.8</v>
      </c>
      <c r="R108" s="1">
        <v>2.0499999999999998</v>
      </c>
      <c r="S108" s="1">
        <v>211</v>
      </c>
      <c r="T108" s="1">
        <v>11.9</v>
      </c>
      <c r="U108" s="1">
        <v>9.82</v>
      </c>
      <c r="V108" s="1">
        <v>2570</v>
      </c>
      <c r="W108" s="1"/>
      <c r="X108" s="1">
        <v>1</v>
      </c>
      <c r="Y108" s="1">
        <v>1</v>
      </c>
      <c r="Z108" s="1">
        <v>1</v>
      </c>
      <c r="AA108" s="1"/>
    </row>
    <row r="109" spans="1:27" ht="15" thickBot="1">
      <c r="A109" s="31" t="s">
        <v>97</v>
      </c>
      <c r="B109" s="1" t="s">
        <v>285</v>
      </c>
      <c r="C109" s="1" t="s">
        <v>43</v>
      </c>
      <c r="D109" s="1">
        <v>15</v>
      </c>
      <c r="E109" s="1" t="s">
        <v>286</v>
      </c>
      <c r="F109" s="1" t="s">
        <v>100</v>
      </c>
      <c r="G109" s="1" t="s">
        <v>50</v>
      </c>
      <c r="H109" s="1" t="s">
        <v>70</v>
      </c>
      <c r="I109" s="1">
        <v>7.94</v>
      </c>
      <c r="J109" s="16" t="s">
        <v>9</v>
      </c>
      <c r="K109" s="1">
        <v>3.16</v>
      </c>
      <c r="L109" s="1">
        <v>3.57</v>
      </c>
      <c r="M109" s="1">
        <v>22.94</v>
      </c>
      <c r="N109" s="1">
        <v>6.42</v>
      </c>
      <c r="O109" s="1">
        <v>5.92</v>
      </c>
      <c r="P109" s="1">
        <v>34.6</v>
      </c>
      <c r="Q109" s="1">
        <v>21</v>
      </c>
      <c r="R109" s="1">
        <v>1.19</v>
      </c>
      <c r="S109" s="1">
        <v>204</v>
      </c>
      <c r="T109" s="1">
        <v>9.4</v>
      </c>
      <c r="U109" s="1">
        <v>8.4</v>
      </c>
      <c r="V109" s="1"/>
      <c r="W109" s="1">
        <v>10.1</v>
      </c>
      <c r="X109" s="1">
        <v>1</v>
      </c>
      <c r="Y109" s="1">
        <v>1</v>
      </c>
      <c r="Z109" s="1">
        <v>1</v>
      </c>
      <c r="AA109" s="1">
        <v>1</v>
      </c>
    </row>
    <row r="110" spans="1:27" ht="15" thickBot="1">
      <c r="A110" s="31" t="s">
        <v>41</v>
      </c>
      <c r="B110" s="1" t="s">
        <v>287</v>
      </c>
      <c r="C110" s="1" t="s">
        <v>43</v>
      </c>
      <c r="D110" s="1">
        <v>15</v>
      </c>
      <c r="E110" s="1" t="s">
        <v>186</v>
      </c>
      <c r="F110" s="1" t="s">
        <v>65</v>
      </c>
      <c r="G110" s="1" t="s">
        <v>74</v>
      </c>
      <c r="H110" s="1" t="s">
        <v>219</v>
      </c>
      <c r="I110" s="1">
        <v>4705</v>
      </c>
      <c r="J110" s="16" t="s">
        <v>9</v>
      </c>
      <c r="K110" s="1">
        <v>3.13</v>
      </c>
      <c r="L110" s="1">
        <v>3.6</v>
      </c>
      <c r="M110" s="1">
        <v>25.18</v>
      </c>
      <c r="N110" s="1">
        <v>6.85</v>
      </c>
      <c r="O110" s="1">
        <v>6.97</v>
      </c>
      <c r="P110" s="1">
        <v>31.9</v>
      </c>
      <c r="Q110" s="1">
        <v>33.4</v>
      </c>
      <c r="R110" s="1">
        <v>1.62</v>
      </c>
      <c r="S110" s="1">
        <v>224</v>
      </c>
      <c r="T110" s="1">
        <v>12.5</v>
      </c>
      <c r="U110" s="1">
        <v>12.17</v>
      </c>
      <c r="V110" s="1"/>
      <c r="W110" s="1">
        <v>10</v>
      </c>
      <c r="X110" s="1">
        <v>1</v>
      </c>
      <c r="Y110" s="1">
        <v>1</v>
      </c>
      <c r="Z110" s="1">
        <v>1</v>
      </c>
      <c r="AA110" s="1"/>
    </row>
    <row r="111" spans="1:27" ht="15" thickBot="1">
      <c r="A111" s="31" t="s">
        <v>41</v>
      </c>
      <c r="B111" s="1" t="s">
        <v>288</v>
      </c>
      <c r="C111" s="1" t="s">
        <v>29</v>
      </c>
      <c r="D111" s="1">
        <v>17</v>
      </c>
      <c r="E111" s="1" t="s">
        <v>132</v>
      </c>
      <c r="F111" s="1" t="s">
        <v>65</v>
      </c>
      <c r="G111" s="1" t="s">
        <v>39</v>
      </c>
      <c r="H111" s="1" t="s">
        <v>40</v>
      </c>
      <c r="I111" s="1">
        <v>460</v>
      </c>
      <c r="J111" s="16" t="s">
        <v>9</v>
      </c>
      <c r="K111" s="1">
        <v>2.86</v>
      </c>
      <c r="L111" s="1">
        <v>3.37</v>
      </c>
      <c r="M111" s="1">
        <v>30.27</v>
      </c>
      <c r="N111" s="1">
        <v>8.6199999999999992</v>
      </c>
      <c r="O111" s="1">
        <v>8.93</v>
      </c>
      <c r="P111" s="1">
        <v>55.4</v>
      </c>
      <c r="Q111" s="1">
        <v>45</v>
      </c>
      <c r="R111" s="1">
        <v>2.61</v>
      </c>
      <c r="S111" s="1">
        <v>275</v>
      </c>
      <c r="T111" s="1">
        <v>16.2</v>
      </c>
      <c r="U111" s="1">
        <v>18.48</v>
      </c>
      <c r="V111" s="1"/>
      <c r="W111" s="1">
        <v>12</v>
      </c>
      <c r="X111" s="1">
        <v>1</v>
      </c>
      <c r="Y111" s="1">
        <v>1</v>
      </c>
      <c r="Z111" s="1">
        <v>1</v>
      </c>
      <c r="AA111" s="1"/>
    </row>
    <row r="112" spans="1:27" ht="15" thickBot="1">
      <c r="A112" s="31" t="s">
        <v>27</v>
      </c>
      <c r="B112" s="1" t="s">
        <v>289</v>
      </c>
      <c r="C112" s="1" t="s">
        <v>43</v>
      </c>
      <c r="D112" s="1">
        <v>16</v>
      </c>
      <c r="E112" s="1" t="s">
        <v>77</v>
      </c>
      <c r="F112" s="1" t="s">
        <v>78</v>
      </c>
      <c r="G112" s="1" t="s">
        <v>61</v>
      </c>
      <c r="H112" s="1" t="s">
        <v>79</v>
      </c>
      <c r="I112" s="1" t="s">
        <v>290</v>
      </c>
      <c r="J112" s="16" t="s">
        <v>9</v>
      </c>
      <c r="K112" s="1">
        <v>3.33</v>
      </c>
      <c r="L112" s="1">
        <v>4</v>
      </c>
      <c r="M112" s="1">
        <v>21.51</v>
      </c>
      <c r="N112" s="1">
        <v>6.36</v>
      </c>
      <c r="O112" s="1">
        <v>6.18</v>
      </c>
      <c r="P112" s="1">
        <v>32.1</v>
      </c>
      <c r="Q112" s="1">
        <v>30.6</v>
      </c>
      <c r="R112" s="1">
        <v>1.88</v>
      </c>
      <c r="S112" s="1">
        <v>214</v>
      </c>
      <c r="T112" s="1">
        <v>12.9</v>
      </c>
      <c r="U112" s="1">
        <v>10.51</v>
      </c>
      <c r="V112" s="1">
        <v>2450</v>
      </c>
      <c r="W112" s="1"/>
      <c r="X112" s="1">
        <v>1</v>
      </c>
      <c r="Y112" s="1">
        <v>1</v>
      </c>
      <c r="Z112" s="1">
        <v>1</v>
      </c>
      <c r="AA112" s="1">
        <v>1</v>
      </c>
    </row>
    <row r="113" spans="1:27" ht="15" thickBot="1">
      <c r="A113" s="31" t="s">
        <v>97</v>
      </c>
      <c r="B113" s="1" t="s">
        <v>291</v>
      </c>
      <c r="C113" s="1" t="s">
        <v>43</v>
      </c>
      <c r="D113" s="1">
        <v>17</v>
      </c>
      <c r="E113" s="1" t="s">
        <v>292</v>
      </c>
      <c r="F113" s="1" t="s">
        <v>293</v>
      </c>
      <c r="G113" s="1" t="s">
        <v>84</v>
      </c>
      <c r="H113" s="1" t="s">
        <v>133</v>
      </c>
      <c r="I113" s="6">
        <v>9.1192129629629637E-2</v>
      </c>
      <c r="J113" s="16" t="s">
        <v>9</v>
      </c>
      <c r="K113" s="1">
        <v>3.35</v>
      </c>
      <c r="L113" s="1">
        <v>3.69</v>
      </c>
      <c r="M113" s="1">
        <v>24.12</v>
      </c>
      <c r="N113" s="1">
        <v>6.6</v>
      </c>
      <c r="O113" s="1">
        <v>6.94</v>
      </c>
      <c r="P113" s="1">
        <v>31.6</v>
      </c>
      <c r="Q113" s="1">
        <v>24.6</v>
      </c>
      <c r="R113" s="1">
        <v>1.32</v>
      </c>
      <c r="S113" s="1">
        <v>213</v>
      </c>
      <c r="T113" s="1">
        <v>9</v>
      </c>
      <c r="U113" s="1">
        <v>9.6999999999999993</v>
      </c>
      <c r="V113" s="1"/>
      <c r="W113" s="1">
        <v>11.9</v>
      </c>
      <c r="X113" s="1">
        <v>1</v>
      </c>
      <c r="Y113" s="1">
        <v>1</v>
      </c>
      <c r="Z113" s="1">
        <v>1</v>
      </c>
      <c r="AA113" s="1">
        <v>1</v>
      </c>
    </row>
    <row r="114" spans="1:27" ht="15" thickBot="1">
      <c r="A114" s="31" t="s">
        <v>35</v>
      </c>
      <c r="B114" s="1" t="s">
        <v>294</v>
      </c>
      <c r="C114" s="1" t="s">
        <v>43</v>
      </c>
      <c r="D114" s="1">
        <v>15</v>
      </c>
      <c r="E114" s="1" t="s">
        <v>295</v>
      </c>
      <c r="F114" s="1" t="s">
        <v>122</v>
      </c>
      <c r="G114" s="1" t="s">
        <v>61</v>
      </c>
      <c r="H114" s="1" t="s">
        <v>123</v>
      </c>
      <c r="I114" s="1">
        <v>29.16</v>
      </c>
      <c r="J114" s="16" t="s">
        <v>9</v>
      </c>
      <c r="K114" s="1">
        <v>3.43</v>
      </c>
      <c r="L114" s="1">
        <v>3.85</v>
      </c>
      <c r="M114" s="1">
        <v>21.8</v>
      </c>
      <c r="N114" s="1">
        <v>6.03</v>
      </c>
      <c r="O114" s="1">
        <v>6.03</v>
      </c>
      <c r="P114" s="1">
        <v>33.799999999999997</v>
      </c>
      <c r="Q114" s="1">
        <v>28.6</v>
      </c>
      <c r="R114" s="1">
        <v>1.43</v>
      </c>
      <c r="S114" s="1">
        <v>222</v>
      </c>
      <c r="T114" s="1">
        <v>12.2</v>
      </c>
      <c r="U114" s="1">
        <v>9.35</v>
      </c>
      <c r="V114" s="1"/>
      <c r="W114" s="1">
        <v>8.3000000000000007</v>
      </c>
      <c r="X114" s="1">
        <v>3</v>
      </c>
      <c r="Y114" s="1">
        <v>1</v>
      </c>
      <c r="Z114" s="1">
        <v>1</v>
      </c>
      <c r="AA114" s="1">
        <v>2</v>
      </c>
    </row>
    <row r="115" spans="1:27" ht="15" thickBot="1">
      <c r="A115" s="31" t="s">
        <v>35</v>
      </c>
      <c r="B115" s="1" t="s">
        <v>296</v>
      </c>
      <c r="C115" s="1" t="s">
        <v>43</v>
      </c>
      <c r="D115" s="1">
        <v>16</v>
      </c>
      <c r="E115" s="1" t="s">
        <v>121</v>
      </c>
      <c r="F115" s="1" t="s">
        <v>122</v>
      </c>
      <c r="G115" s="1" t="s">
        <v>84</v>
      </c>
      <c r="H115" s="1" t="s">
        <v>133</v>
      </c>
      <c r="I115" s="3">
        <v>1.5805555555555555E-3</v>
      </c>
      <c r="J115" s="16" t="s">
        <v>9</v>
      </c>
      <c r="K115" s="1">
        <v>3.31</v>
      </c>
      <c r="L115" s="1">
        <v>3.93</v>
      </c>
      <c r="M115" s="1">
        <v>22</v>
      </c>
      <c r="N115" s="1">
        <v>6.1</v>
      </c>
      <c r="O115" s="1">
        <v>5.98</v>
      </c>
      <c r="P115" s="1">
        <v>31.1</v>
      </c>
      <c r="Q115" s="1">
        <v>30.3</v>
      </c>
      <c r="R115" s="1">
        <v>1.76</v>
      </c>
      <c r="S115" s="1">
        <v>202</v>
      </c>
      <c r="T115" s="1">
        <v>9.6999999999999993</v>
      </c>
      <c r="U115" s="1">
        <v>8.3000000000000007</v>
      </c>
      <c r="V115" s="1">
        <v>3090</v>
      </c>
      <c r="W115" s="1"/>
      <c r="X115" s="1">
        <v>1</v>
      </c>
      <c r="Y115" s="1">
        <v>1</v>
      </c>
      <c r="Z115" s="1">
        <v>1</v>
      </c>
      <c r="AA115" s="1">
        <v>1</v>
      </c>
    </row>
    <row r="116" spans="1:27" ht="15" thickBot="1">
      <c r="A116" s="31" t="s">
        <v>41</v>
      </c>
      <c r="B116" s="1" t="s">
        <v>297</v>
      </c>
      <c r="C116" s="1" t="s">
        <v>43</v>
      </c>
      <c r="D116" s="1">
        <v>15</v>
      </c>
      <c r="E116" s="1" t="s">
        <v>64</v>
      </c>
      <c r="F116" s="1" t="s">
        <v>65</v>
      </c>
      <c r="G116" s="1" t="s">
        <v>32</v>
      </c>
      <c r="H116" s="1" t="s">
        <v>259</v>
      </c>
      <c r="I116" s="1" t="s">
        <v>298</v>
      </c>
      <c r="J116" s="16" t="s">
        <v>9</v>
      </c>
      <c r="K116" s="1">
        <v>3.64</v>
      </c>
      <c r="L116" s="1">
        <v>4.0199999999999996</v>
      </c>
      <c r="M116" s="1">
        <v>20.45</v>
      </c>
      <c r="N116" s="1">
        <v>6.03</v>
      </c>
      <c r="O116" s="1">
        <v>6.02</v>
      </c>
      <c r="P116" s="1">
        <v>31.1</v>
      </c>
      <c r="Q116" s="1">
        <v>30</v>
      </c>
      <c r="R116" s="1">
        <v>1.59</v>
      </c>
      <c r="S116" s="1">
        <v>205</v>
      </c>
      <c r="T116" s="1">
        <v>14.6</v>
      </c>
      <c r="U116" s="1">
        <v>14.25</v>
      </c>
      <c r="V116" s="1"/>
      <c r="W116" s="1">
        <v>7.09</v>
      </c>
      <c r="X116" s="1">
        <v>3</v>
      </c>
      <c r="Y116" s="1">
        <v>1</v>
      </c>
      <c r="Z116" s="1">
        <v>2</v>
      </c>
      <c r="AA116" s="1"/>
    </row>
    <row r="117" spans="1:27" ht="15" thickBot="1">
      <c r="A117" s="31">
        <v>45261</v>
      </c>
      <c r="B117" s="1" t="s">
        <v>299</v>
      </c>
      <c r="C117" s="1" t="s">
        <v>29</v>
      </c>
      <c r="D117" s="1">
        <v>17</v>
      </c>
      <c r="E117" s="1" t="s">
        <v>104</v>
      </c>
      <c r="F117" s="1" t="s">
        <v>105</v>
      </c>
      <c r="G117" s="1" t="s">
        <v>32</v>
      </c>
      <c r="H117" s="1" t="s">
        <v>190</v>
      </c>
      <c r="I117" s="1">
        <v>18.670000000000002</v>
      </c>
      <c r="J117" s="16" t="s">
        <v>9</v>
      </c>
      <c r="K117" s="1">
        <v>3.02</v>
      </c>
      <c r="L117" s="1">
        <v>3.45</v>
      </c>
      <c r="M117" s="1">
        <v>26.6</v>
      </c>
      <c r="N117" s="1">
        <v>8.16</v>
      </c>
      <c r="O117" s="1">
        <v>8.5399999999999991</v>
      </c>
      <c r="P117" s="1">
        <v>48.5</v>
      </c>
      <c r="Q117" s="1">
        <v>27.9</v>
      </c>
      <c r="R117" s="1">
        <v>1.39</v>
      </c>
      <c r="S117" s="1">
        <v>292</v>
      </c>
      <c r="T117" s="1">
        <v>14.6</v>
      </c>
      <c r="U117" s="1">
        <v>22.95</v>
      </c>
      <c r="V117" s="1"/>
      <c r="W117" s="1">
        <v>7.01</v>
      </c>
      <c r="X117" s="1">
        <v>1</v>
      </c>
      <c r="Y117" s="1">
        <v>1</v>
      </c>
      <c r="Z117" s="1">
        <v>1</v>
      </c>
      <c r="AA117" s="1">
        <v>1</v>
      </c>
    </row>
    <row r="118" spans="1:27" ht="15" thickBot="1">
      <c r="A118" s="31">
        <v>45261</v>
      </c>
      <c r="B118" s="1" t="s">
        <v>300</v>
      </c>
      <c r="C118" s="1" t="s">
        <v>43</v>
      </c>
      <c r="D118" s="1">
        <v>17</v>
      </c>
      <c r="E118" s="1" t="s">
        <v>301</v>
      </c>
      <c r="F118" s="1" t="s">
        <v>105</v>
      </c>
      <c r="G118" s="1" t="s">
        <v>39</v>
      </c>
      <c r="H118" s="1" t="s">
        <v>40</v>
      </c>
      <c r="I118" s="1">
        <v>345</v>
      </c>
      <c r="J118" s="16" t="s">
        <v>9</v>
      </c>
      <c r="K118" s="1">
        <v>3.3</v>
      </c>
      <c r="L118" s="1">
        <v>3.74</v>
      </c>
      <c r="M118" s="1">
        <v>22.48</v>
      </c>
      <c r="N118" s="1">
        <v>6.53</v>
      </c>
      <c r="O118" s="1">
        <v>6.41</v>
      </c>
      <c r="P118" s="1">
        <v>35.299999999999997</v>
      </c>
      <c r="Q118" s="1">
        <v>29.8</v>
      </c>
      <c r="R118" s="1">
        <v>1.62</v>
      </c>
      <c r="S118" s="1">
        <v>238</v>
      </c>
      <c r="T118" s="1">
        <v>13.3</v>
      </c>
      <c r="U118" s="1">
        <v>11.24</v>
      </c>
      <c r="V118" s="1"/>
      <c r="W118" s="1">
        <v>6.06</v>
      </c>
      <c r="X118" s="1">
        <v>1</v>
      </c>
      <c r="Y118" s="1">
        <v>1</v>
      </c>
      <c r="Z118" s="1">
        <v>1</v>
      </c>
      <c r="AA118" s="1">
        <v>1</v>
      </c>
    </row>
    <row r="119" spans="1:27" ht="15" thickBot="1">
      <c r="A119" s="31" t="s">
        <v>97</v>
      </c>
      <c r="B119" s="1" t="s">
        <v>302</v>
      </c>
      <c r="C119" s="1" t="s">
        <v>43</v>
      </c>
      <c r="D119" s="1">
        <v>16</v>
      </c>
      <c r="E119" s="1" t="s">
        <v>303</v>
      </c>
      <c r="F119" s="1" t="s">
        <v>100</v>
      </c>
      <c r="G119" s="1" t="s">
        <v>61</v>
      </c>
      <c r="H119" s="1" t="s">
        <v>62</v>
      </c>
      <c r="I119" s="1">
        <v>44.7</v>
      </c>
      <c r="J119" s="16" t="s">
        <v>9</v>
      </c>
      <c r="K119" s="1">
        <v>3.47</v>
      </c>
      <c r="L119" s="1">
        <v>3.77</v>
      </c>
      <c r="M119" s="1">
        <v>23.6</v>
      </c>
      <c r="N119" s="1">
        <v>6.72</v>
      </c>
      <c r="O119" s="1">
        <v>6.6</v>
      </c>
      <c r="P119" s="1">
        <v>31.8</v>
      </c>
      <c r="Q119" s="1">
        <v>31.3</v>
      </c>
      <c r="R119" s="1">
        <v>1.59</v>
      </c>
      <c r="S119" s="1">
        <v>207</v>
      </c>
      <c r="T119" s="1">
        <v>10</v>
      </c>
      <c r="U119" s="1">
        <v>9.8000000000000007</v>
      </c>
      <c r="V119" s="1"/>
      <c r="W119" s="1">
        <v>8.8000000000000007</v>
      </c>
      <c r="X119" s="1">
        <v>2</v>
      </c>
      <c r="Y119" s="1">
        <v>1</v>
      </c>
      <c r="Z119" s="1">
        <v>2</v>
      </c>
      <c r="AA119" s="1">
        <v>1</v>
      </c>
    </row>
    <row r="120" spans="1:27" ht="15" thickBot="1">
      <c r="A120" s="31" t="s">
        <v>27</v>
      </c>
      <c r="B120" s="1" t="s">
        <v>304</v>
      </c>
      <c r="C120" s="1" t="s">
        <v>29</v>
      </c>
      <c r="D120" s="1">
        <v>16</v>
      </c>
      <c r="E120" s="1" t="s">
        <v>210</v>
      </c>
      <c r="F120" s="1" t="s">
        <v>31</v>
      </c>
      <c r="G120" s="1" t="s">
        <v>39</v>
      </c>
      <c r="H120" s="1" t="s">
        <v>146</v>
      </c>
      <c r="I120" s="33">
        <v>191</v>
      </c>
      <c r="J120" s="16" t="s">
        <v>9</v>
      </c>
      <c r="K120" s="1"/>
      <c r="L120" s="1"/>
      <c r="M120" s="1"/>
      <c r="N120" s="1">
        <v>7.54</v>
      </c>
      <c r="O120" s="1">
        <v>7.6</v>
      </c>
      <c r="P120" s="1">
        <v>39.1</v>
      </c>
      <c r="Q120" s="1">
        <v>39.5</v>
      </c>
      <c r="R120" s="1">
        <v>2.57</v>
      </c>
      <c r="S120" s="1">
        <v>249</v>
      </c>
      <c r="T120" s="1"/>
      <c r="U120" s="1"/>
      <c r="V120" s="1"/>
      <c r="W120" s="1">
        <v>8.1</v>
      </c>
      <c r="X120" s="1">
        <v>1</v>
      </c>
      <c r="Y120" s="1">
        <v>1</v>
      </c>
      <c r="Z120" s="1">
        <v>1</v>
      </c>
      <c r="AA120" s="1">
        <v>1</v>
      </c>
    </row>
    <row r="121" spans="1:27" ht="15" thickBot="1">
      <c r="A121" s="31" t="s">
        <v>57</v>
      </c>
      <c r="B121" s="1" t="s">
        <v>305</v>
      </c>
      <c r="C121" s="1" t="s">
        <v>29</v>
      </c>
      <c r="D121" s="1">
        <v>17</v>
      </c>
      <c r="E121" s="1" t="s">
        <v>184</v>
      </c>
      <c r="F121" s="1" t="s">
        <v>60</v>
      </c>
      <c r="G121" s="1" t="s">
        <v>39</v>
      </c>
      <c r="H121" s="1" t="s">
        <v>146</v>
      </c>
      <c r="I121" s="1">
        <v>190</v>
      </c>
      <c r="J121" s="16" t="s">
        <v>9</v>
      </c>
      <c r="K121" s="1">
        <v>2.99</v>
      </c>
      <c r="L121" s="1">
        <v>3.23</v>
      </c>
      <c r="M121" s="1">
        <v>29.26</v>
      </c>
      <c r="N121" s="1">
        <v>8.69</v>
      </c>
      <c r="O121" s="1">
        <v>8.69</v>
      </c>
      <c r="P121" s="1">
        <v>43.7</v>
      </c>
      <c r="Q121" s="1">
        <v>38.9</v>
      </c>
      <c r="R121" s="1">
        <v>2.7</v>
      </c>
      <c r="S121" s="1">
        <v>268</v>
      </c>
      <c r="T121" s="1">
        <v>13</v>
      </c>
      <c r="U121" s="1">
        <v>15.78</v>
      </c>
      <c r="V121" s="1">
        <v>2798</v>
      </c>
      <c r="W121" s="1"/>
      <c r="X121" s="1">
        <v>1</v>
      </c>
      <c r="Y121" s="1">
        <v>1</v>
      </c>
      <c r="Z121" s="1">
        <v>1</v>
      </c>
      <c r="AA121" s="1">
        <v>1</v>
      </c>
    </row>
    <row r="122" spans="1:27" ht="15" thickBot="1">
      <c r="A122" s="31" t="s">
        <v>35</v>
      </c>
      <c r="B122" s="1" t="s">
        <v>306</v>
      </c>
      <c r="C122" s="1" t="s">
        <v>29</v>
      </c>
      <c r="D122" s="1">
        <v>19</v>
      </c>
      <c r="E122" s="1" t="s">
        <v>307</v>
      </c>
      <c r="F122" s="1" t="s">
        <v>108</v>
      </c>
      <c r="G122" s="1" t="s">
        <v>74</v>
      </c>
      <c r="H122" s="1" t="s">
        <v>75</v>
      </c>
      <c r="I122" s="1">
        <v>7461</v>
      </c>
      <c r="J122" s="16" t="s">
        <v>9</v>
      </c>
      <c r="K122" s="1">
        <v>3.08</v>
      </c>
      <c r="L122" s="1">
        <v>3.14</v>
      </c>
      <c r="M122" s="1">
        <v>32.799999999999997</v>
      </c>
      <c r="N122" s="1">
        <v>9.09</v>
      </c>
      <c r="O122" s="1">
        <v>9.0500000000000007</v>
      </c>
      <c r="P122" s="1">
        <v>51.3</v>
      </c>
      <c r="Q122" s="1">
        <v>45.9</v>
      </c>
      <c r="R122" s="1">
        <v>2.72</v>
      </c>
      <c r="S122" s="1">
        <v>286</v>
      </c>
      <c r="T122" s="1">
        <v>18.5</v>
      </c>
      <c r="U122" s="1">
        <v>17.5</v>
      </c>
      <c r="V122" s="1"/>
      <c r="W122" s="1">
        <v>14.1</v>
      </c>
      <c r="X122" s="1">
        <v>1</v>
      </c>
      <c r="Y122" s="1">
        <v>1</v>
      </c>
      <c r="Z122" s="1">
        <v>1</v>
      </c>
      <c r="AA122" s="1">
        <v>1</v>
      </c>
    </row>
    <row r="123" spans="1:27" ht="15" thickBot="1">
      <c r="A123" s="31" t="s">
        <v>57</v>
      </c>
      <c r="B123" s="1" t="s">
        <v>308</v>
      </c>
      <c r="C123" s="1" t="s">
        <v>29</v>
      </c>
      <c r="D123" s="1">
        <v>17</v>
      </c>
      <c r="E123" s="1" t="s">
        <v>59</v>
      </c>
      <c r="F123" s="1" t="s">
        <v>60</v>
      </c>
      <c r="G123" s="1" t="s">
        <v>32</v>
      </c>
      <c r="H123" s="1" t="s">
        <v>148</v>
      </c>
      <c r="I123" s="1">
        <v>61.86</v>
      </c>
      <c r="J123" s="16" t="s">
        <v>9</v>
      </c>
      <c r="K123" s="1">
        <v>3.17</v>
      </c>
      <c r="L123" s="1">
        <v>3.58</v>
      </c>
      <c r="M123" s="1">
        <v>28.28</v>
      </c>
      <c r="N123" s="1">
        <v>8.07</v>
      </c>
      <c r="O123" s="1">
        <v>7.87</v>
      </c>
      <c r="P123" s="1">
        <v>45.6</v>
      </c>
      <c r="Q123" s="1">
        <v>30.2</v>
      </c>
      <c r="R123" s="1">
        <v>1.31</v>
      </c>
      <c r="S123" s="1">
        <v>278</v>
      </c>
      <c r="T123" s="1">
        <v>15.85</v>
      </c>
      <c r="U123" s="1">
        <v>20.03</v>
      </c>
      <c r="V123" s="1"/>
      <c r="W123" s="1">
        <v>7</v>
      </c>
      <c r="X123" s="1">
        <v>1</v>
      </c>
      <c r="Y123" s="1">
        <v>1</v>
      </c>
      <c r="Z123" s="1">
        <v>1</v>
      </c>
      <c r="AA123" s="1">
        <v>1</v>
      </c>
    </row>
    <row r="124" spans="1:27" ht="15" thickBot="1">
      <c r="A124" s="31" t="s">
        <v>35</v>
      </c>
      <c r="B124" s="1" t="s">
        <v>309</v>
      </c>
      <c r="C124" s="1" t="s">
        <v>43</v>
      </c>
      <c r="D124" s="1">
        <v>15</v>
      </c>
      <c r="E124" s="1" t="s">
        <v>121</v>
      </c>
      <c r="F124" s="1" t="s">
        <v>122</v>
      </c>
      <c r="G124" s="1" t="s">
        <v>74</v>
      </c>
      <c r="H124" s="1" t="s">
        <v>219</v>
      </c>
      <c r="I124" s="1">
        <v>4956</v>
      </c>
      <c r="J124" s="16" t="s">
        <v>9</v>
      </c>
      <c r="K124" s="1">
        <v>3.24</v>
      </c>
      <c r="L124" s="1">
        <v>3.68</v>
      </c>
      <c r="M124" s="1">
        <v>24.9</v>
      </c>
      <c r="N124" s="1">
        <v>7.29</v>
      </c>
      <c r="O124" s="1">
        <v>7.3</v>
      </c>
      <c r="P124" s="1">
        <v>42.8</v>
      </c>
      <c r="Q124" s="1">
        <v>33</v>
      </c>
      <c r="R124" s="1">
        <v>2.25</v>
      </c>
      <c r="S124" s="1">
        <v>239</v>
      </c>
      <c r="T124" s="1"/>
      <c r="U124" s="1">
        <v>11.55</v>
      </c>
      <c r="V124" s="1"/>
      <c r="W124" s="1">
        <v>11.2</v>
      </c>
      <c r="X124" s="1">
        <v>1</v>
      </c>
      <c r="Y124" s="1">
        <v>1</v>
      </c>
      <c r="Z124" s="1">
        <v>1</v>
      </c>
      <c r="AA124" s="1">
        <v>1</v>
      </c>
    </row>
    <row r="125" spans="1:27" ht="15" thickBot="1">
      <c r="A125" s="31" t="s">
        <v>35</v>
      </c>
      <c r="B125" s="1" t="s">
        <v>310</v>
      </c>
      <c r="C125" s="1" t="s">
        <v>43</v>
      </c>
      <c r="D125" s="1">
        <v>17</v>
      </c>
      <c r="E125" s="1" t="s">
        <v>121</v>
      </c>
      <c r="F125" s="1" t="s">
        <v>122</v>
      </c>
      <c r="G125" s="1" t="s">
        <v>84</v>
      </c>
      <c r="H125" s="1" t="s">
        <v>118</v>
      </c>
      <c r="I125" s="34">
        <v>4.4395833333333327E-3</v>
      </c>
      <c r="J125" s="16" t="s">
        <v>9</v>
      </c>
      <c r="K125" s="1"/>
      <c r="L125" s="1"/>
      <c r="M125" s="1"/>
      <c r="N125" s="1"/>
      <c r="O125" s="1"/>
      <c r="P125" s="1"/>
      <c r="Q125" s="1"/>
      <c r="R125" s="1"/>
      <c r="S125" s="1"/>
      <c r="T125" s="1">
        <v>14.1</v>
      </c>
      <c r="U125" s="1">
        <v>11.2</v>
      </c>
      <c r="V125" s="1">
        <v>3450</v>
      </c>
      <c r="W125" s="1"/>
      <c r="X125" s="1">
        <v>1</v>
      </c>
      <c r="Y125" s="1">
        <v>1</v>
      </c>
      <c r="Z125" s="1">
        <v>1</v>
      </c>
      <c r="AA125" s="1">
        <v>1</v>
      </c>
    </row>
    <row r="126" spans="1:27" ht="15" thickBot="1">
      <c r="A126" s="31" t="s">
        <v>35</v>
      </c>
      <c r="B126" s="1" t="s">
        <v>311</v>
      </c>
      <c r="C126" s="1" t="s">
        <v>43</v>
      </c>
      <c r="D126" s="1">
        <v>16</v>
      </c>
      <c r="E126" s="1" t="s">
        <v>138</v>
      </c>
      <c r="F126" s="1" t="s">
        <v>108</v>
      </c>
      <c r="G126" s="1" t="s">
        <v>39</v>
      </c>
      <c r="H126" s="1" t="s">
        <v>40</v>
      </c>
      <c r="I126" s="1">
        <v>330</v>
      </c>
      <c r="J126" s="16" t="s">
        <v>9</v>
      </c>
      <c r="K126" s="1">
        <v>3.48</v>
      </c>
      <c r="L126" s="1">
        <v>3.94</v>
      </c>
      <c r="M126" s="1">
        <v>23.74</v>
      </c>
      <c r="N126" s="1">
        <v>6.75</v>
      </c>
      <c r="O126" s="1">
        <v>7.05</v>
      </c>
      <c r="P126" s="1">
        <v>27.9</v>
      </c>
      <c r="Q126" s="1">
        <v>24.6</v>
      </c>
      <c r="R126" s="1">
        <v>1.39</v>
      </c>
      <c r="S126" s="1">
        <v>217</v>
      </c>
      <c r="T126" s="1">
        <v>11.2</v>
      </c>
      <c r="U126" s="1">
        <v>10.9</v>
      </c>
      <c r="V126" s="1"/>
      <c r="W126" s="1">
        <v>10.8</v>
      </c>
      <c r="X126" s="1">
        <v>1</v>
      </c>
      <c r="Y126" s="1">
        <v>1</v>
      </c>
      <c r="Z126" s="1">
        <v>1</v>
      </c>
      <c r="AA126" s="1">
        <v>1</v>
      </c>
    </row>
    <row r="127" spans="1:27" ht="15" thickBot="1">
      <c r="A127" s="31" t="s">
        <v>57</v>
      </c>
      <c r="B127" s="1" t="s">
        <v>312</v>
      </c>
      <c r="C127" s="1" t="s">
        <v>29</v>
      </c>
      <c r="D127" s="1">
        <v>18</v>
      </c>
      <c r="E127" s="1" t="s">
        <v>313</v>
      </c>
      <c r="F127" s="1" t="s">
        <v>89</v>
      </c>
      <c r="G127" s="1" t="s">
        <v>84</v>
      </c>
      <c r="H127" s="1" t="s">
        <v>133</v>
      </c>
      <c r="I127" s="3">
        <v>1.3376157407407408E-3</v>
      </c>
      <c r="J127" s="16" t="s">
        <v>9</v>
      </c>
      <c r="K127" s="1">
        <v>3.23</v>
      </c>
      <c r="L127" s="1">
        <v>3.53</v>
      </c>
      <c r="M127" s="1">
        <v>27.77</v>
      </c>
      <c r="N127" s="1">
        <v>7.63</v>
      </c>
      <c r="O127" s="1">
        <v>7.38</v>
      </c>
      <c r="P127" s="1">
        <v>35.5</v>
      </c>
      <c r="Q127" s="1">
        <v>33.799999999999997</v>
      </c>
      <c r="R127" s="1">
        <v>1.9</v>
      </c>
      <c r="S127" s="1">
        <v>255</v>
      </c>
      <c r="T127" s="1">
        <v>12.7</v>
      </c>
      <c r="U127" s="1">
        <v>12.38</v>
      </c>
      <c r="V127" s="1">
        <v>3731</v>
      </c>
      <c r="W127" s="1"/>
      <c r="X127" s="1">
        <v>1</v>
      </c>
      <c r="Y127" s="1">
        <v>1</v>
      </c>
      <c r="Z127" s="1">
        <v>1</v>
      </c>
      <c r="AA127" s="1">
        <v>1</v>
      </c>
    </row>
    <row r="128" spans="1:27" ht="15" thickBot="1">
      <c r="A128" s="31" t="s">
        <v>27</v>
      </c>
      <c r="B128" s="1" t="s">
        <v>314</v>
      </c>
      <c r="C128" s="1" t="s">
        <v>43</v>
      </c>
      <c r="D128" s="1">
        <v>15</v>
      </c>
      <c r="E128" s="1" t="s">
        <v>30</v>
      </c>
      <c r="F128" s="1" t="s">
        <v>31</v>
      </c>
      <c r="G128" s="1" t="s">
        <v>50</v>
      </c>
      <c r="H128" s="1" t="s">
        <v>70</v>
      </c>
      <c r="I128" s="1" t="s">
        <v>315</v>
      </c>
      <c r="J128" s="16" t="s">
        <v>9</v>
      </c>
      <c r="K128" s="1">
        <v>3.28</v>
      </c>
      <c r="L128" s="1">
        <v>3.87</v>
      </c>
      <c r="M128" s="1">
        <v>24.78</v>
      </c>
      <c r="N128" s="1">
        <v>6.85</v>
      </c>
      <c r="O128" s="1">
        <v>6.8</v>
      </c>
      <c r="P128" s="1">
        <v>32.299999999999997</v>
      </c>
      <c r="Q128" s="1">
        <v>24.1</v>
      </c>
      <c r="R128" s="1">
        <v>1.36</v>
      </c>
      <c r="S128" s="1">
        <v>225</v>
      </c>
      <c r="T128" s="1">
        <v>10.5</v>
      </c>
      <c r="U128" s="1">
        <v>9.7899999999999991</v>
      </c>
      <c r="V128" s="1">
        <v>2314</v>
      </c>
      <c r="W128" s="1"/>
      <c r="X128" s="1">
        <v>1</v>
      </c>
      <c r="Y128" s="1">
        <v>1</v>
      </c>
      <c r="Z128" s="1">
        <v>1</v>
      </c>
      <c r="AA128" s="1"/>
    </row>
    <row r="129" spans="1:27" ht="15" thickBot="1">
      <c r="A129" s="31" t="s">
        <v>57</v>
      </c>
      <c r="B129" s="1" t="s">
        <v>316</v>
      </c>
      <c r="C129" s="1" t="s">
        <v>29</v>
      </c>
      <c r="D129" s="1">
        <v>17</v>
      </c>
      <c r="E129" s="1" t="s">
        <v>317</v>
      </c>
      <c r="F129" s="1" t="s">
        <v>60</v>
      </c>
      <c r="G129" s="1" t="s">
        <v>39</v>
      </c>
      <c r="H129" s="1" t="s">
        <v>146</v>
      </c>
      <c r="I129" s="1">
        <v>1.97</v>
      </c>
      <c r="J129" s="16" t="s">
        <v>9</v>
      </c>
      <c r="K129" s="1">
        <v>3.25</v>
      </c>
      <c r="L129" s="1">
        <v>3.6</v>
      </c>
      <c r="M129" s="1">
        <v>26.41</v>
      </c>
      <c r="N129" s="1">
        <v>7.52</v>
      </c>
      <c r="O129" s="1">
        <v>7.93</v>
      </c>
      <c r="P129" s="1">
        <v>40.4</v>
      </c>
      <c r="Q129" s="1">
        <v>31.4</v>
      </c>
      <c r="R129" s="1">
        <v>1.64</v>
      </c>
      <c r="S129" s="1">
        <v>255</v>
      </c>
      <c r="T129" s="1">
        <v>9.1</v>
      </c>
      <c r="U129" s="1">
        <v>9.36</v>
      </c>
      <c r="V129" s="1">
        <v>2853</v>
      </c>
      <c r="W129" s="1"/>
      <c r="X129" s="1">
        <v>1</v>
      </c>
      <c r="Y129" s="1">
        <v>1</v>
      </c>
      <c r="Z129" s="1">
        <v>1</v>
      </c>
      <c r="AA129" s="1">
        <v>1</v>
      </c>
    </row>
    <row r="130" spans="1:27" ht="15" thickBot="1">
      <c r="A130" s="31" t="s">
        <v>57</v>
      </c>
      <c r="B130" s="1" t="s">
        <v>318</v>
      </c>
      <c r="C130" s="1" t="s">
        <v>29</v>
      </c>
      <c r="D130" s="1">
        <v>15</v>
      </c>
      <c r="E130" s="1" t="s">
        <v>184</v>
      </c>
      <c r="F130" s="1" t="s">
        <v>60</v>
      </c>
      <c r="G130" s="1" t="s">
        <v>84</v>
      </c>
      <c r="H130" s="1" t="s">
        <v>133</v>
      </c>
      <c r="I130" s="3">
        <v>1.4937500000000001E-3</v>
      </c>
      <c r="J130" s="16" t="s">
        <v>9</v>
      </c>
      <c r="K130" s="1">
        <v>3.1</v>
      </c>
      <c r="L130" s="1">
        <v>3.48</v>
      </c>
      <c r="M130" s="1">
        <v>25.08</v>
      </c>
      <c r="N130" s="1">
        <v>6.96</v>
      </c>
      <c r="O130" s="1">
        <v>7.29</v>
      </c>
      <c r="P130" s="1">
        <v>39.1</v>
      </c>
      <c r="Q130" s="1">
        <v>29</v>
      </c>
      <c r="R130" s="1">
        <v>1.33</v>
      </c>
      <c r="S130" s="1">
        <v>242</v>
      </c>
      <c r="T130" s="1">
        <v>9</v>
      </c>
      <c r="U130" s="1">
        <v>11.96</v>
      </c>
      <c r="V130" s="1">
        <v>3250</v>
      </c>
      <c r="W130" s="1"/>
      <c r="X130" s="1">
        <v>3</v>
      </c>
      <c r="Y130" s="1">
        <v>1</v>
      </c>
      <c r="Z130" s="1">
        <v>1</v>
      </c>
      <c r="AA130" s="1">
        <v>3</v>
      </c>
    </row>
    <row r="131" spans="1:27" ht="15" thickBot="1">
      <c r="A131" s="31" t="s">
        <v>35</v>
      </c>
      <c r="B131" s="1" t="s">
        <v>319</v>
      </c>
      <c r="C131" s="1" t="s">
        <v>43</v>
      </c>
      <c r="D131" s="1">
        <v>16</v>
      </c>
      <c r="E131" s="1" t="s">
        <v>307</v>
      </c>
      <c r="F131" s="1" t="s">
        <v>108</v>
      </c>
      <c r="G131" s="1" t="s">
        <v>39</v>
      </c>
      <c r="H131" s="1" t="s">
        <v>146</v>
      </c>
      <c r="I131" s="1">
        <v>173</v>
      </c>
      <c r="J131" s="16" t="s">
        <v>9</v>
      </c>
      <c r="K131" s="1">
        <v>3.19</v>
      </c>
      <c r="L131" s="1">
        <v>3.76</v>
      </c>
      <c r="M131" s="1">
        <v>25.44</v>
      </c>
      <c r="N131" s="1">
        <v>6.94</v>
      </c>
      <c r="O131" s="1">
        <v>6.89</v>
      </c>
      <c r="P131" s="1">
        <v>30.6</v>
      </c>
      <c r="Q131" s="1">
        <v>30.8</v>
      </c>
      <c r="R131" s="1">
        <v>1.82</v>
      </c>
      <c r="S131" s="1">
        <v>207</v>
      </c>
      <c r="T131" s="1">
        <v>12.6</v>
      </c>
      <c r="U131" s="1">
        <v>11.7</v>
      </c>
      <c r="V131" s="1"/>
      <c r="W131" s="1">
        <v>10.3</v>
      </c>
      <c r="X131" s="1">
        <v>1</v>
      </c>
      <c r="Y131" s="1">
        <v>1</v>
      </c>
      <c r="Z131" s="1">
        <v>1</v>
      </c>
      <c r="AA131" s="1">
        <v>1</v>
      </c>
    </row>
    <row r="132" spans="1:27" ht="15" thickBot="1">
      <c r="A132" s="31" t="s">
        <v>97</v>
      </c>
      <c r="B132" s="1" t="s">
        <v>320</v>
      </c>
      <c r="C132" s="1" t="s">
        <v>29</v>
      </c>
      <c r="D132" s="1">
        <v>16</v>
      </c>
      <c r="E132" s="1" t="s">
        <v>99</v>
      </c>
      <c r="F132" s="1" t="s">
        <v>100</v>
      </c>
      <c r="G132" s="1" t="s">
        <v>50</v>
      </c>
      <c r="H132" s="1" t="s">
        <v>116</v>
      </c>
      <c r="I132" s="2">
        <v>11.26</v>
      </c>
      <c r="J132" s="16" t="s">
        <v>9</v>
      </c>
      <c r="K132" s="1">
        <v>3.05</v>
      </c>
      <c r="L132" s="1">
        <v>3.31</v>
      </c>
      <c r="M132" s="1"/>
      <c r="N132" s="1"/>
      <c r="O132" s="1"/>
      <c r="P132" s="1">
        <v>43</v>
      </c>
      <c r="Q132" s="1">
        <v>38</v>
      </c>
      <c r="R132" s="1">
        <v>2.2000000000000002</v>
      </c>
      <c r="S132" s="1">
        <v>254</v>
      </c>
      <c r="T132" s="1">
        <v>13.6</v>
      </c>
      <c r="U132" s="1">
        <v>12.6</v>
      </c>
      <c r="V132" s="1"/>
      <c r="W132" s="1">
        <v>11.2</v>
      </c>
      <c r="X132" s="1">
        <v>2</v>
      </c>
      <c r="Y132" s="1">
        <v>1</v>
      </c>
      <c r="Z132" s="1">
        <v>1</v>
      </c>
      <c r="AA132" s="1">
        <v>1</v>
      </c>
    </row>
    <row r="133" spans="1:27" ht="15" thickBot="1">
      <c r="A133" s="31" t="s">
        <v>97</v>
      </c>
      <c r="B133" s="1" t="s">
        <v>321</v>
      </c>
      <c r="C133" s="1" t="s">
        <v>29</v>
      </c>
      <c r="D133" s="1">
        <v>16</v>
      </c>
      <c r="E133" s="1" t="s">
        <v>99</v>
      </c>
      <c r="F133" s="1" t="s">
        <v>100</v>
      </c>
      <c r="G133" s="1" t="s">
        <v>74</v>
      </c>
      <c r="H133" s="1" t="s">
        <v>322</v>
      </c>
      <c r="I133" s="1">
        <v>6780</v>
      </c>
      <c r="J133" s="16" t="s">
        <v>9</v>
      </c>
      <c r="K133" s="1">
        <v>2.82</v>
      </c>
      <c r="L133" s="1">
        <v>3.08</v>
      </c>
      <c r="M133" s="1">
        <v>32.630000000000003</v>
      </c>
      <c r="N133" s="1">
        <v>8.91</v>
      </c>
      <c r="O133" s="1">
        <v>8.5</v>
      </c>
      <c r="P133" s="1">
        <v>50.1</v>
      </c>
      <c r="Q133" s="1">
        <v>37.6</v>
      </c>
      <c r="R133" s="1">
        <v>2.4300000000000002</v>
      </c>
      <c r="S133" s="1">
        <v>273</v>
      </c>
      <c r="T133" s="1">
        <v>15.6</v>
      </c>
      <c r="U133" s="1">
        <v>17.2</v>
      </c>
      <c r="V133" s="1"/>
      <c r="W133" s="1">
        <v>10.1</v>
      </c>
      <c r="X133" s="1">
        <v>1</v>
      </c>
      <c r="Y133" s="1">
        <v>1</v>
      </c>
      <c r="Z133" s="1">
        <v>1</v>
      </c>
      <c r="AA133" s="1">
        <v>1</v>
      </c>
    </row>
    <row r="134" spans="1:27" ht="15" thickBot="1">
      <c r="A134" s="31" t="s">
        <v>27</v>
      </c>
      <c r="B134" s="1" t="s">
        <v>323</v>
      </c>
      <c r="C134" s="1" t="s">
        <v>29</v>
      </c>
      <c r="D134" s="1">
        <v>16</v>
      </c>
      <c r="E134" s="1" t="s">
        <v>208</v>
      </c>
      <c r="F134" s="1" t="s">
        <v>83</v>
      </c>
      <c r="G134" s="1" t="s">
        <v>84</v>
      </c>
      <c r="H134" s="1" t="s">
        <v>125</v>
      </c>
      <c r="I134" s="3">
        <v>6.2957175925925932E-3</v>
      </c>
      <c r="J134" s="16" t="s">
        <v>9</v>
      </c>
      <c r="K134" s="1">
        <v>3.24</v>
      </c>
      <c r="L134" s="1">
        <v>3.72</v>
      </c>
      <c r="M134" s="1">
        <v>25.31</v>
      </c>
      <c r="N134" s="1">
        <v>7.14</v>
      </c>
      <c r="O134" s="1">
        <v>7.14</v>
      </c>
      <c r="P134" s="1">
        <v>38.6</v>
      </c>
      <c r="Q134" s="1">
        <v>33.5</v>
      </c>
      <c r="R134" s="1">
        <v>1.8</v>
      </c>
      <c r="S134" s="1">
        <v>228</v>
      </c>
      <c r="T134" s="1">
        <v>10.050000000000001</v>
      </c>
      <c r="U134" s="1">
        <v>10.47</v>
      </c>
      <c r="V134" s="1">
        <v>3650</v>
      </c>
      <c r="W134" s="1"/>
      <c r="X134" s="1">
        <v>1</v>
      </c>
      <c r="Y134" s="1">
        <v>1</v>
      </c>
      <c r="Z134" s="1">
        <v>1</v>
      </c>
      <c r="AA134" s="1"/>
    </row>
    <row r="135" spans="1:27" ht="15" thickBot="1">
      <c r="A135" s="31" t="s">
        <v>57</v>
      </c>
      <c r="B135" s="1" t="s">
        <v>324</v>
      </c>
      <c r="C135" s="1" t="s">
        <v>29</v>
      </c>
      <c r="D135" s="1">
        <v>18</v>
      </c>
      <c r="E135" s="1" t="s">
        <v>313</v>
      </c>
      <c r="F135" s="1" t="s">
        <v>89</v>
      </c>
      <c r="G135" s="1" t="s">
        <v>61</v>
      </c>
      <c r="H135" s="1" t="s">
        <v>169</v>
      </c>
      <c r="I135" s="1">
        <v>13.84</v>
      </c>
      <c r="J135" s="16" t="s">
        <v>9</v>
      </c>
      <c r="K135" s="1">
        <v>2.88</v>
      </c>
      <c r="L135" s="1">
        <v>3.28</v>
      </c>
      <c r="M135" s="1">
        <v>30.66</v>
      </c>
      <c r="N135" s="1">
        <v>8.7899999999999991</v>
      </c>
      <c r="O135" s="1">
        <v>9.92</v>
      </c>
      <c r="P135" s="1">
        <v>49.9</v>
      </c>
      <c r="Q135" s="1">
        <v>42.2</v>
      </c>
      <c r="R135" s="1">
        <v>2.69</v>
      </c>
      <c r="S135" s="1">
        <v>274</v>
      </c>
      <c r="T135" s="1">
        <v>13.2</v>
      </c>
      <c r="U135" s="1">
        <v>18.190000000000001</v>
      </c>
      <c r="V135" s="1"/>
      <c r="W135" s="1">
        <v>8.1</v>
      </c>
      <c r="X135" s="1">
        <v>1</v>
      </c>
      <c r="Y135" s="1">
        <v>1</v>
      </c>
      <c r="Z135" s="1">
        <v>1</v>
      </c>
      <c r="AA135" s="1">
        <v>1</v>
      </c>
    </row>
    <row r="136" spans="1:27" ht="15" thickBot="1">
      <c r="A136" s="31" t="s">
        <v>35</v>
      </c>
      <c r="B136" s="1" t="s">
        <v>325</v>
      </c>
      <c r="C136" s="1" t="s">
        <v>43</v>
      </c>
      <c r="D136" s="1">
        <v>15</v>
      </c>
      <c r="E136" s="1" t="s">
        <v>107</v>
      </c>
      <c r="F136" s="1" t="s">
        <v>108</v>
      </c>
      <c r="G136" s="1" t="s">
        <v>50</v>
      </c>
      <c r="H136" s="1" t="s">
        <v>70</v>
      </c>
      <c r="I136" s="1">
        <v>7.93</v>
      </c>
      <c r="J136" s="16" t="s">
        <v>9</v>
      </c>
      <c r="K136" s="1">
        <v>3.24</v>
      </c>
      <c r="L136" s="1">
        <v>3.67</v>
      </c>
      <c r="M136" s="1">
        <v>22.06</v>
      </c>
      <c r="N136" s="1">
        <v>6.03</v>
      </c>
      <c r="O136" s="1">
        <v>6.2</v>
      </c>
      <c r="P136" s="1">
        <v>39.299999999999997</v>
      </c>
      <c r="Q136" s="1">
        <v>33.799999999999997</v>
      </c>
      <c r="R136" s="1">
        <v>1.86</v>
      </c>
      <c r="S136" s="1">
        <v>216</v>
      </c>
      <c r="T136" s="1">
        <v>10.8</v>
      </c>
      <c r="U136" s="1">
        <v>9.3000000000000007</v>
      </c>
      <c r="V136" s="1"/>
      <c r="W136" s="1">
        <v>10.8</v>
      </c>
      <c r="X136" s="1">
        <v>2</v>
      </c>
      <c r="Y136" s="1">
        <v>2</v>
      </c>
      <c r="Z136" s="1">
        <v>2</v>
      </c>
      <c r="AA136" s="1">
        <v>1</v>
      </c>
    </row>
    <row r="137" spans="1:27" ht="15" thickBot="1">
      <c r="A137" s="31" t="s">
        <v>27</v>
      </c>
      <c r="B137" s="1" t="s">
        <v>326</v>
      </c>
      <c r="C137" s="1" t="s">
        <v>43</v>
      </c>
      <c r="D137" s="1">
        <v>17</v>
      </c>
      <c r="E137" s="1" t="s">
        <v>210</v>
      </c>
      <c r="F137" s="1" t="s">
        <v>31</v>
      </c>
      <c r="G137" s="1" t="s">
        <v>74</v>
      </c>
      <c r="H137" s="1" t="s">
        <v>219</v>
      </c>
      <c r="I137" s="1">
        <v>4536</v>
      </c>
      <c r="J137" s="16" t="s">
        <v>9</v>
      </c>
      <c r="K137" s="1"/>
      <c r="L137" s="1"/>
      <c r="M137" s="1">
        <v>25.05</v>
      </c>
      <c r="N137" s="1">
        <v>6.95</v>
      </c>
      <c r="O137" s="1">
        <v>7.2</v>
      </c>
      <c r="P137" s="1">
        <v>35.6</v>
      </c>
      <c r="Q137" s="1">
        <v>33.700000000000003</v>
      </c>
      <c r="R137" s="1">
        <v>1.98</v>
      </c>
      <c r="S137" s="1">
        <v>239</v>
      </c>
      <c r="T137" s="1"/>
      <c r="U137" s="1"/>
      <c r="V137" s="1"/>
      <c r="W137" s="1">
        <v>9.1</v>
      </c>
      <c r="X137" s="1"/>
      <c r="Y137" s="1"/>
      <c r="Z137" s="1"/>
      <c r="AA137" s="1"/>
    </row>
    <row r="138" spans="1:27" ht="15" thickBot="1">
      <c r="A138" s="31">
        <v>45261</v>
      </c>
      <c r="B138" s="1" t="s">
        <v>327</v>
      </c>
      <c r="C138" s="1" t="s">
        <v>29</v>
      </c>
      <c r="D138" s="1">
        <v>15</v>
      </c>
      <c r="E138" s="1" t="s">
        <v>264</v>
      </c>
      <c r="F138" s="1" t="s">
        <v>105</v>
      </c>
      <c r="G138" s="1" t="s">
        <v>50</v>
      </c>
      <c r="H138" s="1" t="s">
        <v>70</v>
      </c>
      <c r="I138" s="1">
        <v>7.31</v>
      </c>
      <c r="J138" s="16" t="s">
        <v>9</v>
      </c>
      <c r="K138" s="1">
        <v>2.85</v>
      </c>
      <c r="L138" s="1">
        <v>3.36</v>
      </c>
      <c r="M138" s="1">
        <v>26.38</v>
      </c>
      <c r="N138" s="1">
        <v>7.19</v>
      </c>
      <c r="O138" s="1">
        <v>7.49</v>
      </c>
      <c r="P138" s="1">
        <v>43</v>
      </c>
      <c r="Q138" s="1">
        <v>29.9</v>
      </c>
      <c r="R138" s="1">
        <v>1.78</v>
      </c>
      <c r="S138" s="1">
        <v>248</v>
      </c>
      <c r="T138" s="1">
        <v>9.6</v>
      </c>
      <c r="U138" s="1">
        <v>11.7</v>
      </c>
      <c r="V138" s="1"/>
      <c r="W138" s="1">
        <v>11.01</v>
      </c>
      <c r="X138" s="1">
        <v>3</v>
      </c>
      <c r="Y138" s="1">
        <v>1</v>
      </c>
      <c r="Z138" s="1">
        <v>1</v>
      </c>
      <c r="AA138" s="1">
        <v>1</v>
      </c>
    </row>
    <row r="139" spans="1:27" ht="15" thickBot="1">
      <c r="A139" s="31" t="s">
        <v>41</v>
      </c>
      <c r="B139" s="1" t="s">
        <v>328</v>
      </c>
      <c r="C139" s="1" t="s">
        <v>43</v>
      </c>
      <c r="D139" s="1">
        <v>16</v>
      </c>
      <c r="E139" s="1" t="s">
        <v>132</v>
      </c>
      <c r="F139" s="1" t="s">
        <v>65</v>
      </c>
      <c r="G139" s="1" t="s">
        <v>50</v>
      </c>
      <c r="H139" s="1" t="s">
        <v>51</v>
      </c>
      <c r="I139" s="1" t="s">
        <v>329</v>
      </c>
      <c r="J139" s="16" t="s">
        <v>9</v>
      </c>
      <c r="K139" s="1">
        <v>3.24</v>
      </c>
      <c r="L139" s="1">
        <v>3.72</v>
      </c>
      <c r="M139" s="1">
        <v>22.15</v>
      </c>
      <c r="N139" s="1">
        <v>6.07</v>
      </c>
      <c r="O139" s="1">
        <v>6.23</v>
      </c>
      <c r="P139" s="1">
        <v>31</v>
      </c>
      <c r="Q139" s="1">
        <v>27.5</v>
      </c>
      <c r="R139" s="1">
        <v>1.4</v>
      </c>
      <c r="S139" s="1">
        <v>202</v>
      </c>
      <c r="T139" s="1">
        <v>11.2</v>
      </c>
      <c r="U139" s="1">
        <v>9.9499999999999993</v>
      </c>
      <c r="V139" s="1"/>
      <c r="W139" s="1">
        <v>10.02</v>
      </c>
      <c r="X139" s="1">
        <v>2</v>
      </c>
      <c r="Y139" s="1">
        <v>1</v>
      </c>
      <c r="Z139" s="1">
        <v>1</v>
      </c>
      <c r="AA139" s="1"/>
    </row>
    <row r="140" spans="1:27" ht="15" thickBot="1">
      <c r="A140" s="31">
        <v>45261</v>
      </c>
      <c r="B140" s="1" t="s">
        <v>330</v>
      </c>
      <c r="C140" s="1" t="s">
        <v>43</v>
      </c>
      <c r="D140" s="1">
        <v>15</v>
      </c>
      <c r="E140" s="1" t="s">
        <v>331</v>
      </c>
      <c r="F140" s="1" t="s">
        <v>332</v>
      </c>
      <c r="G140" s="1" t="s">
        <v>61</v>
      </c>
      <c r="H140" s="1" t="s">
        <v>123</v>
      </c>
      <c r="I140" s="1">
        <v>29.82</v>
      </c>
      <c r="J140" s="16" t="s">
        <v>9</v>
      </c>
      <c r="K140" s="1"/>
      <c r="L140" s="1"/>
      <c r="M140" s="1"/>
      <c r="N140" s="1"/>
      <c r="O140" s="1"/>
      <c r="P140" s="1"/>
      <c r="Q140" s="1"/>
      <c r="R140" s="1"/>
      <c r="S140" s="1"/>
      <c r="T140" s="1">
        <v>11.9</v>
      </c>
      <c r="U140" s="1">
        <v>8.8000000000000007</v>
      </c>
      <c r="V140" s="1"/>
      <c r="W140" s="1"/>
      <c r="X140" s="1">
        <v>3</v>
      </c>
      <c r="Y140" s="1">
        <v>1</v>
      </c>
      <c r="Z140" s="1">
        <v>1</v>
      </c>
      <c r="AA140" s="1">
        <v>1</v>
      </c>
    </row>
    <row r="141" spans="1:27" ht="15" thickBot="1">
      <c r="A141" s="31" t="s">
        <v>35</v>
      </c>
      <c r="B141" s="1" t="s">
        <v>333</v>
      </c>
      <c r="C141" s="1" t="s">
        <v>29</v>
      </c>
      <c r="D141" s="1">
        <v>15</v>
      </c>
      <c r="E141" s="1" t="s">
        <v>334</v>
      </c>
      <c r="F141" s="1" t="s">
        <v>145</v>
      </c>
      <c r="G141" s="1" t="s">
        <v>32</v>
      </c>
      <c r="H141" s="1" t="s">
        <v>335</v>
      </c>
      <c r="I141" s="1" t="s">
        <v>336</v>
      </c>
      <c r="J141" s="16" t="s">
        <v>9</v>
      </c>
      <c r="K141" s="1">
        <v>3.31</v>
      </c>
      <c r="L141" s="1">
        <v>3.92</v>
      </c>
      <c r="M141" s="1"/>
      <c r="N141" s="1">
        <v>7.27</v>
      </c>
      <c r="O141" s="1">
        <v>7.04</v>
      </c>
      <c r="P141" s="1">
        <v>32.5</v>
      </c>
      <c r="Q141" s="1">
        <v>27.2</v>
      </c>
      <c r="R141" s="1">
        <v>1.18</v>
      </c>
      <c r="S141" s="1">
        <v>217</v>
      </c>
      <c r="T141" s="1">
        <v>12.15</v>
      </c>
      <c r="U141" s="1">
        <v>17.5</v>
      </c>
      <c r="V141" s="1"/>
      <c r="W141" s="1">
        <v>8.3000000000000007</v>
      </c>
      <c r="X141" s="1">
        <v>3</v>
      </c>
      <c r="Y141" s="1">
        <v>1</v>
      </c>
      <c r="Z141" s="1">
        <v>2</v>
      </c>
      <c r="AA141" s="1"/>
    </row>
    <row r="142" spans="1:27" ht="15" thickBot="1">
      <c r="A142" s="31" t="s">
        <v>57</v>
      </c>
      <c r="B142" s="1" t="s">
        <v>337</v>
      </c>
      <c r="C142" s="1" t="s">
        <v>29</v>
      </c>
      <c r="D142" s="1">
        <v>17</v>
      </c>
      <c r="E142" s="1" t="s">
        <v>59</v>
      </c>
      <c r="F142" s="1" t="s">
        <v>60</v>
      </c>
      <c r="G142" s="1" t="s">
        <v>39</v>
      </c>
      <c r="H142" s="1" t="s">
        <v>68</v>
      </c>
      <c r="I142" s="1">
        <v>12.58</v>
      </c>
      <c r="J142" s="16" t="s">
        <v>9</v>
      </c>
      <c r="K142" s="1">
        <v>3</v>
      </c>
      <c r="L142" s="1">
        <v>3.44</v>
      </c>
      <c r="M142" s="1">
        <v>29.31</v>
      </c>
      <c r="N142" s="1">
        <v>8.26</v>
      </c>
      <c r="O142" s="1">
        <v>8.52</v>
      </c>
      <c r="P142" s="1">
        <v>39.5</v>
      </c>
      <c r="Q142" s="1">
        <v>32.5</v>
      </c>
      <c r="R142" s="1">
        <v>2.36</v>
      </c>
      <c r="S142" s="1">
        <v>261</v>
      </c>
      <c r="T142" s="1">
        <v>14.1</v>
      </c>
      <c r="U142" s="1">
        <v>15.78</v>
      </c>
      <c r="V142" s="1">
        <v>2741</v>
      </c>
      <c r="W142" s="1"/>
      <c r="X142" s="1">
        <v>2</v>
      </c>
      <c r="Y142" s="1">
        <v>1</v>
      </c>
      <c r="Z142" s="1">
        <v>1</v>
      </c>
      <c r="AA142" s="1">
        <v>1</v>
      </c>
    </row>
    <row r="143" spans="1:27" ht="15" thickBot="1">
      <c r="A143" s="31">
        <v>45261</v>
      </c>
      <c r="B143" s="1" t="s">
        <v>338</v>
      </c>
      <c r="C143" s="1" t="s">
        <v>43</v>
      </c>
      <c r="D143" s="1">
        <v>17</v>
      </c>
      <c r="E143" s="1" t="s">
        <v>104</v>
      </c>
      <c r="F143" s="1" t="s">
        <v>105</v>
      </c>
      <c r="G143" s="1" t="s">
        <v>61</v>
      </c>
      <c r="H143" s="1" t="s">
        <v>62</v>
      </c>
      <c r="I143" s="1">
        <v>43.66</v>
      </c>
      <c r="J143" s="16" t="s">
        <v>9</v>
      </c>
      <c r="K143" s="1">
        <v>3.13</v>
      </c>
      <c r="L143" s="1">
        <v>3.62</v>
      </c>
      <c r="M143" s="1"/>
      <c r="N143" s="1"/>
      <c r="O143" s="1"/>
      <c r="P143" s="1"/>
      <c r="Q143" s="1"/>
      <c r="R143" s="1"/>
      <c r="S143" s="1">
        <v>218</v>
      </c>
      <c r="T143" s="1">
        <v>13.6</v>
      </c>
      <c r="U143" s="1">
        <v>13.22</v>
      </c>
      <c r="V143" s="1"/>
      <c r="W143" s="1" t="s">
        <v>339</v>
      </c>
      <c r="X143" s="1">
        <v>1</v>
      </c>
      <c r="Y143" s="1">
        <v>1</v>
      </c>
      <c r="Z143" s="1">
        <v>1</v>
      </c>
      <c r="AA143" s="1">
        <v>1</v>
      </c>
    </row>
    <row r="144" spans="1:27" ht="15" thickBot="1">
      <c r="A144" s="31" t="s">
        <v>41</v>
      </c>
      <c r="B144" s="1" t="s">
        <v>340</v>
      </c>
      <c r="C144" s="1" t="s">
        <v>29</v>
      </c>
      <c r="D144" s="1">
        <v>18</v>
      </c>
      <c r="E144" s="1" t="s">
        <v>44</v>
      </c>
      <c r="F144" s="1" t="s">
        <v>45</v>
      </c>
      <c r="G144" s="1" t="s">
        <v>84</v>
      </c>
      <c r="H144" s="1" t="s">
        <v>341</v>
      </c>
      <c r="I144" s="1" t="s">
        <v>342</v>
      </c>
      <c r="J144" s="16" t="s">
        <v>9</v>
      </c>
      <c r="K144" s="1">
        <v>2.86</v>
      </c>
      <c r="L144" s="1">
        <v>3.84</v>
      </c>
      <c r="M144" s="1">
        <v>25.47</v>
      </c>
      <c r="N144" s="1">
        <v>7.07</v>
      </c>
      <c r="O144" s="1">
        <v>7.71</v>
      </c>
      <c r="P144" s="1">
        <v>37.1</v>
      </c>
      <c r="Q144" s="1">
        <v>32.5</v>
      </c>
      <c r="R144" s="1">
        <v>1.66</v>
      </c>
      <c r="S144" s="1">
        <v>239</v>
      </c>
      <c r="T144" s="1">
        <v>8.9</v>
      </c>
      <c r="U144" s="1">
        <v>12.12</v>
      </c>
      <c r="V144" s="1">
        <v>3950</v>
      </c>
      <c r="W144" s="1"/>
      <c r="X144" s="1">
        <v>3</v>
      </c>
      <c r="Y144" s="1">
        <v>1</v>
      </c>
      <c r="Z144" s="1">
        <v>1</v>
      </c>
      <c r="AA144" s="1"/>
    </row>
    <row r="145" spans="1:27" ht="15" thickBot="1">
      <c r="A145" s="31" t="s">
        <v>27</v>
      </c>
      <c r="B145" s="1" t="s">
        <v>343</v>
      </c>
      <c r="C145" s="1" t="s">
        <v>43</v>
      </c>
      <c r="D145" s="1">
        <v>16</v>
      </c>
      <c r="E145" s="1" t="s">
        <v>72</v>
      </c>
      <c r="F145" s="1" t="s">
        <v>73</v>
      </c>
      <c r="G145" s="1" t="s">
        <v>84</v>
      </c>
      <c r="H145" s="1" t="s">
        <v>133</v>
      </c>
      <c r="I145" s="1" t="s">
        <v>344</v>
      </c>
      <c r="J145" s="16" t="s">
        <v>9</v>
      </c>
      <c r="K145" s="1">
        <v>3.41</v>
      </c>
      <c r="L145" s="1">
        <v>4.04</v>
      </c>
      <c r="M145" s="1">
        <v>20.07</v>
      </c>
      <c r="N145" s="1">
        <v>6.06</v>
      </c>
      <c r="O145" s="1">
        <v>5.88</v>
      </c>
      <c r="P145" s="1">
        <v>26.8</v>
      </c>
      <c r="Q145" s="1">
        <v>23.8</v>
      </c>
      <c r="R145" s="1">
        <v>1.46</v>
      </c>
      <c r="S145" s="1">
        <v>207</v>
      </c>
      <c r="T145" s="1">
        <v>9.25</v>
      </c>
      <c r="U145" s="1">
        <v>10.73</v>
      </c>
      <c r="V145" s="1">
        <v>3005</v>
      </c>
      <c r="W145" s="1"/>
      <c r="X145" s="1">
        <v>1</v>
      </c>
      <c r="Y145" s="1">
        <v>3</v>
      </c>
      <c r="Z145" s="1">
        <v>1</v>
      </c>
      <c r="AA145" s="1">
        <v>1</v>
      </c>
    </row>
    <row r="146" spans="1:27" ht="15" thickBot="1">
      <c r="A146" s="31" t="s">
        <v>35</v>
      </c>
      <c r="B146" s="1" t="s">
        <v>345</v>
      </c>
      <c r="C146" s="1" t="s">
        <v>43</v>
      </c>
      <c r="D146" s="1">
        <v>17</v>
      </c>
      <c r="E146" s="1" t="s">
        <v>346</v>
      </c>
      <c r="F146" s="1" t="s">
        <v>92</v>
      </c>
      <c r="G146" s="1" t="s">
        <v>61</v>
      </c>
      <c r="H146" s="1" t="s">
        <v>347</v>
      </c>
      <c r="I146" s="17" t="s">
        <v>348</v>
      </c>
      <c r="J146" s="16" t="s">
        <v>9</v>
      </c>
      <c r="K146" s="1">
        <v>3.27</v>
      </c>
      <c r="L146" s="1">
        <v>3.63</v>
      </c>
      <c r="M146" s="1">
        <v>26.28</v>
      </c>
      <c r="N146" s="1">
        <v>7.47</v>
      </c>
      <c r="O146" s="1">
        <v>7.58</v>
      </c>
      <c r="P146" s="1">
        <v>40.4</v>
      </c>
      <c r="Q146" s="1">
        <v>30.3</v>
      </c>
      <c r="R146" s="1">
        <v>1.88</v>
      </c>
      <c r="S146" s="1">
        <v>256</v>
      </c>
      <c r="T146" s="1">
        <v>13.3</v>
      </c>
      <c r="U146" s="1">
        <v>13.28</v>
      </c>
      <c r="V146" s="1"/>
      <c r="W146" s="1">
        <v>10.1</v>
      </c>
      <c r="X146" s="1">
        <v>1</v>
      </c>
      <c r="Y146" s="1">
        <v>1</v>
      </c>
      <c r="Z146" s="1">
        <v>1</v>
      </c>
      <c r="AA146" s="1"/>
    </row>
    <row r="147" spans="1:27" ht="15" thickBot="1">
      <c r="A147" s="31" t="s">
        <v>35</v>
      </c>
      <c r="B147" s="1" t="s">
        <v>349</v>
      </c>
      <c r="C147" s="1" t="s">
        <v>43</v>
      </c>
      <c r="D147" s="1">
        <v>16</v>
      </c>
      <c r="E147" s="1" t="s">
        <v>307</v>
      </c>
      <c r="F147" s="1" t="s">
        <v>108</v>
      </c>
      <c r="G147" s="1" t="s">
        <v>74</v>
      </c>
      <c r="H147" s="1" t="s">
        <v>219</v>
      </c>
      <c r="I147" s="1">
        <v>4745</v>
      </c>
      <c r="J147" s="16" t="s">
        <v>9</v>
      </c>
      <c r="K147" s="1">
        <v>3.34</v>
      </c>
      <c r="L147" s="1">
        <v>3.74</v>
      </c>
      <c r="M147" s="1">
        <v>26.13</v>
      </c>
      <c r="N147" s="1">
        <v>7.5</v>
      </c>
      <c r="O147" s="1">
        <v>7.37</v>
      </c>
      <c r="P147" s="1">
        <v>36.799999999999997</v>
      </c>
      <c r="Q147" s="1">
        <v>34.200000000000003</v>
      </c>
      <c r="R147" s="1">
        <v>2</v>
      </c>
      <c r="S147" s="1">
        <v>218</v>
      </c>
      <c r="T147" s="1">
        <v>20.6</v>
      </c>
      <c r="U147" s="1">
        <v>13.7</v>
      </c>
      <c r="V147" s="1"/>
      <c r="W147" s="1">
        <v>10.1</v>
      </c>
      <c r="X147" s="1">
        <v>1</v>
      </c>
      <c r="Y147" s="1">
        <v>1</v>
      </c>
      <c r="Z147" s="1">
        <v>1</v>
      </c>
      <c r="AA147" s="1">
        <v>1</v>
      </c>
    </row>
    <row r="148" spans="1:27" ht="15" thickBot="1">
      <c r="A148" s="31" t="s">
        <v>35</v>
      </c>
      <c r="B148" s="1" t="s">
        <v>350</v>
      </c>
      <c r="C148" s="1" t="s">
        <v>43</v>
      </c>
      <c r="D148" s="1">
        <v>18</v>
      </c>
      <c r="E148" s="1" t="s">
        <v>144</v>
      </c>
      <c r="F148" s="1" t="s">
        <v>145</v>
      </c>
      <c r="G148" s="1" t="s">
        <v>84</v>
      </c>
      <c r="H148" s="1" t="s">
        <v>199</v>
      </c>
      <c r="I148" s="7">
        <v>2.0104166666666665</v>
      </c>
      <c r="J148" s="16" t="s">
        <v>9</v>
      </c>
      <c r="K148" s="1">
        <v>3.47</v>
      </c>
      <c r="L148" s="1">
        <v>4.17</v>
      </c>
      <c r="M148" s="1">
        <v>21.24</v>
      </c>
      <c r="N148" s="1">
        <v>5.98</v>
      </c>
      <c r="O148" s="1">
        <v>5.7</v>
      </c>
      <c r="P148" s="1">
        <v>29.2</v>
      </c>
      <c r="Q148" s="1">
        <v>27.3</v>
      </c>
      <c r="R148" s="1">
        <v>1.54</v>
      </c>
      <c r="S148" s="1">
        <v>176</v>
      </c>
      <c r="T148" s="1">
        <v>10.6</v>
      </c>
      <c r="U148" s="1">
        <v>8.5</v>
      </c>
      <c r="V148" s="1">
        <v>3370</v>
      </c>
      <c r="W148" s="1"/>
      <c r="X148" s="1">
        <v>1</v>
      </c>
      <c r="Y148" s="1">
        <v>1</v>
      </c>
      <c r="Z148" s="1">
        <v>1</v>
      </c>
      <c r="AA148" s="1"/>
    </row>
    <row r="149" spans="1:27" ht="15" thickBot="1">
      <c r="A149" s="31" t="s">
        <v>57</v>
      </c>
      <c r="B149" s="1" t="s">
        <v>351</v>
      </c>
      <c r="C149" s="1" t="s">
        <v>43</v>
      </c>
      <c r="D149" s="1">
        <v>15</v>
      </c>
      <c r="E149" s="1" t="s">
        <v>352</v>
      </c>
      <c r="F149" s="1" t="s">
        <v>60</v>
      </c>
      <c r="G149" s="1" t="s">
        <v>32</v>
      </c>
      <c r="H149" s="1" t="s">
        <v>46</v>
      </c>
      <c r="I149" s="1">
        <v>41.72</v>
      </c>
      <c r="J149" s="16" t="s">
        <v>9</v>
      </c>
      <c r="K149" s="1">
        <v>3.34</v>
      </c>
      <c r="L149" s="1">
        <v>3.82</v>
      </c>
      <c r="M149" s="1">
        <v>23.79</v>
      </c>
      <c r="N149" s="1">
        <v>6.49</v>
      </c>
      <c r="O149" s="1">
        <v>6.6</v>
      </c>
      <c r="P149" s="1">
        <v>36.1</v>
      </c>
      <c r="Q149" s="1">
        <v>32</v>
      </c>
      <c r="R149" s="1">
        <v>2.0099999999999998</v>
      </c>
      <c r="S149" s="1">
        <v>218</v>
      </c>
      <c r="T149" s="1">
        <v>17.55</v>
      </c>
      <c r="U149" s="1">
        <v>14.83</v>
      </c>
      <c r="V149" s="1"/>
      <c r="W149" s="1">
        <v>7.5</v>
      </c>
      <c r="X149" s="1">
        <v>2</v>
      </c>
      <c r="Y149" s="1">
        <v>1</v>
      </c>
      <c r="Z149" s="1">
        <v>1</v>
      </c>
      <c r="AA149" s="1">
        <v>1</v>
      </c>
    </row>
    <row r="150" spans="1:27" ht="15" thickBot="1">
      <c r="A150" s="31" t="s">
        <v>35</v>
      </c>
      <c r="B150" s="1" t="s">
        <v>353</v>
      </c>
      <c r="C150" s="1" t="s">
        <v>29</v>
      </c>
      <c r="D150" s="1">
        <v>15</v>
      </c>
      <c r="E150" s="1" t="s">
        <v>107</v>
      </c>
      <c r="F150" s="1" t="s">
        <v>108</v>
      </c>
      <c r="G150" s="1" t="s">
        <v>61</v>
      </c>
      <c r="H150" s="1" t="s">
        <v>79</v>
      </c>
      <c r="I150" s="1">
        <v>13.84</v>
      </c>
      <c r="J150" s="16" t="s">
        <v>9</v>
      </c>
      <c r="K150" s="1">
        <v>2.97</v>
      </c>
      <c r="L150" s="1">
        <v>3.4</v>
      </c>
      <c r="M150" s="1">
        <v>26.36</v>
      </c>
      <c r="N150" s="1">
        <v>7.35</v>
      </c>
      <c r="O150" s="1">
        <v>7.24</v>
      </c>
      <c r="P150" s="1">
        <v>42.2</v>
      </c>
      <c r="Q150" s="1">
        <v>38.4</v>
      </c>
      <c r="R150" s="1">
        <v>1.95</v>
      </c>
      <c r="S150" s="1">
        <v>268</v>
      </c>
      <c r="T150" s="1">
        <v>11.8</v>
      </c>
      <c r="U150" s="1">
        <v>11.3</v>
      </c>
      <c r="V150" s="1"/>
      <c r="W150" s="1"/>
      <c r="X150" s="1">
        <v>1</v>
      </c>
      <c r="Y150" s="1">
        <v>2</v>
      </c>
      <c r="Z150" s="1">
        <v>2</v>
      </c>
      <c r="AA150" s="1">
        <v>1</v>
      </c>
    </row>
    <row r="151" spans="1:27" ht="15" thickBot="1">
      <c r="A151" s="31" t="s">
        <v>97</v>
      </c>
      <c r="B151" s="1" t="s">
        <v>354</v>
      </c>
      <c r="C151" s="1" t="s">
        <v>43</v>
      </c>
      <c r="D151" s="1">
        <v>17</v>
      </c>
      <c r="E151" s="1" t="s">
        <v>110</v>
      </c>
      <c r="F151" s="1" t="s">
        <v>100</v>
      </c>
      <c r="G151" s="1" t="s">
        <v>84</v>
      </c>
      <c r="H151" s="1" t="s">
        <v>133</v>
      </c>
      <c r="I151" s="5">
        <v>8.9583333333333334E-2</v>
      </c>
      <c r="J151" s="16" t="s">
        <v>9</v>
      </c>
      <c r="K151" s="1"/>
      <c r="L151" s="1"/>
      <c r="M151" s="1"/>
      <c r="N151" s="1"/>
      <c r="O151" s="1"/>
      <c r="P151" s="1">
        <v>31</v>
      </c>
      <c r="Q151" s="1">
        <v>32.799999999999997</v>
      </c>
      <c r="R151" s="1">
        <v>1.56</v>
      </c>
      <c r="S151" s="1">
        <v>218</v>
      </c>
      <c r="T151" s="1">
        <v>10.199999999999999</v>
      </c>
      <c r="U151" s="1">
        <v>8.9</v>
      </c>
      <c r="V151" s="1"/>
      <c r="W151" s="1"/>
      <c r="X151" s="1">
        <v>3</v>
      </c>
      <c r="Y151" s="1">
        <v>1</v>
      </c>
      <c r="Z151" s="1">
        <v>2</v>
      </c>
      <c r="AA151" s="1">
        <v>1</v>
      </c>
    </row>
    <row r="152" spans="1:27" ht="15" thickBot="1">
      <c r="A152" s="31" t="s">
        <v>27</v>
      </c>
      <c r="B152" s="1" t="s">
        <v>355</v>
      </c>
      <c r="C152" s="1" t="s">
        <v>43</v>
      </c>
      <c r="D152" s="1">
        <v>17</v>
      </c>
      <c r="E152" s="1" t="s">
        <v>356</v>
      </c>
      <c r="F152" s="1" t="s">
        <v>78</v>
      </c>
      <c r="G152" s="1" t="s">
        <v>50</v>
      </c>
      <c r="H152" s="1" t="s">
        <v>51</v>
      </c>
      <c r="I152" s="1" t="s">
        <v>357</v>
      </c>
      <c r="J152" s="16" t="s">
        <v>9</v>
      </c>
      <c r="K152" s="1">
        <v>3.36</v>
      </c>
      <c r="L152" s="1">
        <v>3.94</v>
      </c>
      <c r="M152" s="1">
        <v>21.66</v>
      </c>
      <c r="N152" s="1">
        <v>5.48</v>
      </c>
      <c r="O152" s="1">
        <v>6.26</v>
      </c>
      <c r="P152" s="1">
        <v>26.7</v>
      </c>
      <c r="Q152" s="1">
        <v>26.8</v>
      </c>
      <c r="R152" s="1">
        <v>1.76</v>
      </c>
      <c r="S152" s="1">
        <v>218</v>
      </c>
      <c r="T152" s="1">
        <v>12.7</v>
      </c>
      <c r="U152" s="1">
        <v>11.81</v>
      </c>
      <c r="V152" s="1">
        <v>3050</v>
      </c>
      <c r="W152" s="1"/>
      <c r="X152" s="1">
        <v>1</v>
      </c>
      <c r="Y152" s="1">
        <v>1</v>
      </c>
      <c r="Z152" s="1">
        <v>1</v>
      </c>
      <c r="AA152" s="1">
        <v>1</v>
      </c>
    </row>
    <row r="153" spans="1:27" ht="15" thickBot="1">
      <c r="A153" s="31" t="s">
        <v>57</v>
      </c>
      <c r="B153" s="1" t="s">
        <v>358</v>
      </c>
      <c r="C153" s="1" t="s">
        <v>43</v>
      </c>
      <c r="D153" s="1">
        <v>15</v>
      </c>
      <c r="E153" s="1" t="s">
        <v>317</v>
      </c>
      <c r="F153" s="1" t="s">
        <v>60</v>
      </c>
      <c r="G153" s="1" t="s">
        <v>39</v>
      </c>
      <c r="H153" s="1" t="s">
        <v>146</v>
      </c>
      <c r="I153" s="1">
        <v>1.71</v>
      </c>
      <c r="J153" s="16" t="s">
        <v>9</v>
      </c>
      <c r="K153" s="1">
        <v>3.29</v>
      </c>
      <c r="L153" s="1">
        <v>3.98</v>
      </c>
      <c r="M153" s="1">
        <v>22.43</v>
      </c>
      <c r="N153" s="1">
        <v>6.02</v>
      </c>
      <c r="O153" s="1">
        <v>6.16</v>
      </c>
      <c r="P153" s="1">
        <v>37.200000000000003</v>
      </c>
      <c r="Q153" s="1">
        <v>17.3</v>
      </c>
      <c r="R153" s="1">
        <v>1.08</v>
      </c>
      <c r="S153" s="1">
        <v>233</v>
      </c>
      <c r="T153" s="1">
        <v>9.8000000000000007</v>
      </c>
      <c r="U153" s="1">
        <v>9.4</v>
      </c>
      <c r="V153" s="1">
        <v>2439</v>
      </c>
      <c r="W153" s="1"/>
      <c r="X153" s="1">
        <v>2</v>
      </c>
      <c r="Y153" s="1">
        <v>1</v>
      </c>
      <c r="Z153" s="1">
        <v>1</v>
      </c>
      <c r="AA153" s="1">
        <v>3</v>
      </c>
    </row>
    <row r="154" spans="1:27" ht="15" thickBot="1">
      <c r="A154" s="31" t="s">
        <v>35</v>
      </c>
      <c r="B154" s="1" t="s">
        <v>359</v>
      </c>
      <c r="C154" s="1" t="s">
        <v>29</v>
      </c>
      <c r="D154" s="1">
        <v>16</v>
      </c>
      <c r="E154" s="1" t="s">
        <v>138</v>
      </c>
      <c r="F154" s="1" t="s">
        <v>108</v>
      </c>
      <c r="G154" s="1" t="s">
        <v>61</v>
      </c>
      <c r="H154" s="1" t="s">
        <v>169</v>
      </c>
      <c r="I154" s="1">
        <v>13.89</v>
      </c>
      <c r="J154" s="16" t="s">
        <v>9</v>
      </c>
      <c r="K154" s="1">
        <v>3.14</v>
      </c>
      <c r="L154" s="1">
        <v>3.25</v>
      </c>
      <c r="M154" s="1">
        <v>31.2</v>
      </c>
      <c r="N154" s="1">
        <v>8.64</v>
      </c>
      <c r="O154" s="1">
        <v>8.66</v>
      </c>
      <c r="P154" s="1">
        <v>48.3</v>
      </c>
      <c r="Q154" s="1">
        <v>43</v>
      </c>
      <c r="R154" s="1">
        <v>2.46</v>
      </c>
      <c r="S154" s="1">
        <v>271</v>
      </c>
      <c r="T154" s="1">
        <v>11.6</v>
      </c>
      <c r="U154" s="1">
        <v>13</v>
      </c>
      <c r="V154" s="1"/>
      <c r="W154" s="1">
        <v>10</v>
      </c>
      <c r="X154" s="1">
        <v>1</v>
      </c>
      <c r="Y154" s="1">
        <v>1</v>
      </c>
      <c r="Z154" s="1">
        <v>1</v>
      </c>
      <c r="AA154" s="1">
        <v>1</v>
      </c>
    </row>
    <row r="155" spans="1:27" ht="15" thickBot="1">
      <c r="A155" s="31" t="s">
        <v>57</v>
      </c>
      <c r="B155" s="1" t="s">
        <v>360</v>
      </c>
      <c r="C155" s="1" t="s">
        <v>29</v>
      </c>
      <c r="D155" s="1">
        <v>18</v>
      </c>
      <c r="E155" s="1" t="s">
        <v>313</v>
      </c>
      <c r="F155" s="1" t="s">
        <v>89</v>
      </c>
      <c r="G155" s="1" t="s">
        <v>50</v>
      </c>
      <c r="H155" s="1" t="s">
        <v>51</v>
      </c>
      <c r="I155" s="1">
        <v>48.93</v>
      </c>
      <c r="J155" s="16" t="s">
        <v>9</v>
      </c>
      <c r="K155" s="1">
        <v>3.17</v>
      </c>
      <c r="L155" s="1">
        <v>3.31</v>
      </c>
      <c r="M155" s="1"/>
      <c r="N155" s="1">
        <v>8.19</v>
      </c>
      <c r="O155" s="1">
        <v>8.48</v>
      </c>
      <c r="P155" s="1">
        <v>44.1</v>
      </c>
      <c r="Q155" s="1">
        <v>37.6</v>
      </c>
      <c r="R155" s="1">
        <v>1.84</v>
      </c>
      <c r="S155" s="1">
        <v>265</v>
      </c>
      <c r="T155" s="1">
        <v>12.35</v>
      </c>
      <c r="U155" s="1">
        <v>14.14</v>
      </c>
      <c r="V155" s="1"/>
      <c r="W155" s="1">
        <v>8.1</v>
      </c>
      <c r="X155" s="1">
        <v>2</v>
      </c>
      <c r="Y155" s="1">
        <v>1</v>
      </c>
      <c r="Z155" s="1">
        <v>1</v>
      </c>
      <c r="AA155" s="1">
        <v>1</v>
      </c>
    </row>
    <row r="156" spans="1:27" ht="15" thickBot="1">
      <c r="A156" s="31" t="s">
        <v>57</v>
      </c>
      <c r="B156" s="1" t="s">
        <v>361</v>
      </c>
      <c r="C156" s="1" t="s">
        <v>29</v>
      </c>
      <c r="D156" s="1">
        <v>16</v>
      </c>
      <c r="E156" s="1" t="s">
        <v>59</v>
      </c>
      <c r="F156" s="1" t="s">
        <v>60</v>
      </c>
      <c r="G156" s="1" t="s">
        <v>50</v>
      </c>
      <c r="H156" s="1" t="s">
        <v>51</v>
      </c>
      <c r="I156" s="1">
        <v>50.83</v>
      </c>
      <c r="J156" s="16" t="s">
        <v>9</v>
      </c>
      <c r="K156" s="1">
        <v>3.02</v>
      </c>
      <c r="L156" s="1">
        <v>3.3</v>
      </c>
      <c r="M156" s="1">
        <v>29.04</v>
      </c>
      <c r="N156" s="1">
        <v>8.23</v>
      </c>
      <c r="O156" s="1">
        <v>8.25</v>
      </c>
      <c r="P156" s="1">
        <v>44.7</v>
      </c>
      <c r="Q156" s="1">
        <v>34.6</v>
      </c>
      <c r="R156" s="1">
        <v>2.3199999999999998</v>
      </c>
      <c r="S156" s="1">
        <v>269</v>
      </c>
      <c r="T156" s="1">
        <v>13.05</v>
      </c>
      <c r="U156" s="1">
        <v>16.100000000000001</v>
      </c>
      <c r="V156" s="1"/>
      <c r="W156" s="1">
        <v>11.8</v>
      </c>
      <c r="X156" s="1">
        <v>2</v>
      </c>
      <c r="Y156" s="1">
        <v>1</v>
      </c>
      <c r="Z156" s="1">
        <v>1</v>
      </c>
      <c r="AA156" s="1">
        <v>1</v>
      </c>
    </row>
    <row r="157" spans="1:27" ht="15" thickBot="1">
      <c r="A157" s="31" t="s">
        <v>97</v>
      </c>
      <c r="B157" s="1" t="s">
        <v>362</v>
      </c>
      <c r="C157" s="1" t="s">
        <v>43</v>
      </c>
      <c r="D157" s="1">
        <v>15</v>
      </c>
      <c r="E157" s="1" t="s">
        <v>286</v>
      </c>
      <c r="F157" s="1" t="s">
        <v>100</v>
      </c>
      <c r="G157" s="1" t="s">
        <v>39</v>
      </c>
      <c r="H157" s="1" t="s">
        <v>245</v>
      </c>
      <c r="I157" s="1">
        <v>576</v>
      </c>
      <c r="J157" s="16" t="s">
        <v>9</v>
      </c>
      <c r="K157" s="1">
        <v>3.33</v>
      </c>
      <c r="L157" s="1">
        <v>3.48</v>
      </c>
      <c r="M157" s="1">
        <v>26.41</v>
      </c>
      <c r="N157" s="1">
        <v>7.42</v>
      </c>
      <c r="O157" s="1">
        <v>6.85</v>
      </c>
      <c r="P157" s="1">
        <v>35.6</v>
      </c>
      <c r="Q157" s="1">
        <v>31.6</v>
      </c>
      <c r="R157" s="1">
        <v>1.98</v>
      </c>
      <c r="S157" s="1">
        <v>238</v>
      </c>
      <c r="T157" s="1">
        <v>13.3</v>
      </c>
      <c r="U157" s="1">
        <v>9.6</v>
      </c>
      <c r="V157" s="1"/>
      <c r="W157" s="1">
        <v>7.9</v>
      </c>
      <c r="X157" s="1">
        <v>1</v>
      </c>
      <c r="Y157" s="1">
        <v>1</v>
      </c>
      <c r="Z157" s="1">
        <v>2</v>
      </c>
      <c r="AA157" s="1">
        <v>1</v>
      </c>
    </row>
    <row r="158" spans="1:27" ht="15" thickBot="1">
      <c r="A158" s="31" t="s">
        <v>41</v>
      </c>
      <c r="B158" s="1" t="s">
        <v>363</v>
      </c>
      <c r="C158" s="1" t="s">
        <v>29</v>
      </c>
      <c r="D158" s="1">
        <v>16</v>
      </c>
      <c r="E158" s="1" t="s">
        <v>186</v>
      </c>
      <c r="F158" s="1" t="s">
        <v>65</v>
      </c>
      <c r="G158" s="1" t="s">
        <v>50</v>
      </c>
      <c r="H158" s="1" t="s">
        <v>116</v>
      </c>
      <c r="I158" s="2">
        <v>11.21</v>
      </c>
      <c r="J158" s="16" t="s">
        <v>9</v>
      </c>
      <c r="K158" s="1">
        <v>2.87</v>
      </c>
      <c r="L158" s="1">
        <v>3.17</v>
      </c>
      <c r="M158" s="1">
        <v>27.8</v>
      </c>
      <c r="N158" s="1">
        <v>8.15</v>
      </c>
      <c r="O158" s="1">
        <v>7.82</v>
      </c>
      <c r="P158" s="1">
        <v>45</v>
      </c>
      <c r="Q158" s="1">
        <v>35.1</v>
      </c>
      <c r="R158" s="1">
        <v>2.11</v>
      </c>
      <c r="S158" s="1">
        <v>258</v>
      </c>
      <c r="T158" s="1">
        <v>14.2</v>
      </c>
      <c r="U158" s="1">
        <v>16.75</v>
      </c>
      <c r="V158" s="1"/>
      <c r="W158" s="1">
        <v>11.11</v>
      </c>
      <c r="X158" s="1">
        <v>2</v>
      </c>
      <c r="Y158" s="1">
        <v>1</v>
      </c>
      <c r="Z158" s="1">
        <v>1</v>
      </c>
      <c r="AA158" s="1"/>
    </row>
    <row r="159" spans="1:27" ht="15" thickBot="1">
      <c r="A159" s="31" t="s">
        <v>27</v>
      </c>
      <c r="B159" s="1" t="s">
        <v>364</v>
      </c>
      <c r="C159" s="1" t="s">
        <v>43</v>
      </c>
      <c r="D159" s="1">
        <v>15</v>
      </c>
      <c r="E159" s="1" t="s">
        <v>365</v>
      </c>
      <c r="F159" s="1" t="s">
        <v>83</v>
      </c>
      <c r="G159" s="1" t="s">
        <v>32</v>
      </c>
      <c r="H159" s="1" t="s">
        <v>366</v>
      </c>
      <c r="I159" s="1">
        <v>43.61</v>
      </c>
      <c r="J159" s="16" t="s">
        <v>9</v>
      </c>
      <c r="K159" s="1">
        <v>3.45</v>
      </c>
      <c r="L159" s="1">
        <v>4.13</v>
      </c>
      <c r="M159" s="1">
        <v>22.63</v>
      </c>
      <c r="N159" s="1">
        <v>6.59</v>
      </c>
      <c r="O159" s="9">
        <v>6.65</v>
      </c>
      <c r="P159" s="1">
        <v>29.8</v>
      </c>
      <c r="Q159" s="1">
        <v>25.5</v>
      </c>
      <c r="R159" s="1">
        <v>1.54</v>
      </c>
      <c r="S159" s="1">
        <v>217</v>
      </c>
      <c r="T159" s="1">
        <v>18.05</v>
      </c>
      <c r="U159" s="1">
        <v>18.100000000000001</v>
      </c>
      <c r="V159" s="1"/>
      <c r="W159" s="1">
        <v>6.1</v>
      </c>
      <c r="X159" s="1">
        <v>1</v>
      </c>
      <c r="Y159" s="1">
        <v>1</v>
      </c>
      <c r="Z159" s="1">
        <v>1</v>
      </c>
      <c r="AA159" s="1">
        <v>1</v>
      </c>
    </row>
    <row r="160" spans="1:27" ht="15" thickBot="1">
      <c r="A160" s="31" t="s">
        <v>35</v>
      </c>
      <c r="B160" s="1" t="s">
        <v>367</v>
      </c>
      <c r="C160" s="1" t="s">
        <v>29</v>
      </c>
      <c r="D160" s="1">
        <v>16</v>
      </c>
      <c r="E160" s="1" t="s">
        <v>172</v>
      </c>
      <c r="F160" s="1" t="s">
        <v>145</v>
      </c>
      <c r="G160" s="1" t="s">
        <v>61</v>
      </c>
      <c r="H160" s="1" t="s">
        <v>169</v>
      </c>
      <c r="I160" s="1" t="s">
        <v>368</v>
      </c>
      <c r="J160" s="16" t="s">
        <v>9</v>
      </c>
      <c r="K160" s="1">
        <v>3.01</v>
      </c>
      <c r="L160" s="1">
        <v>3.37</v>
      </c>
      <c r="M160" s="1">
        <v>27.76</v>
      </c>
      <c r="N160" s="1">
        <v>7.66</v>
      </c>
      <c r="O160" s="1">
        <v>7.45</v>
      </c>
      <c r="P160" s="1">
        <v>48.8</v>
      </c>
      <c r="Q160" s="1">
        <v>36.9</v>
      </c>
      <c r="R160" s="1">
        <v>2</v>
      </c>
      <c r="S160" s="1">
        <v>256</v>
      </c>
      <c r="T160" s="1">
        <v>11.41</v>
      </c>
      <c r="U160" s="1">
        <v>14.9</v>
      </c>
      <c r="V160" s="1"/>
      <c r="W160" s="1">
        <v>11.1</v>
      </c>
      <c r="X160" s="1">
        <v>1</v>
      </c>
      <c r="Y160" s="1">
        <v>1</v>
      </c>
      <c r="Z160" s="1">
        <v>1</v>
      </c>
      <c r="AA160" s="1"/>
    </row>
    <row r="161" spans="1:27" ht="15" thickBot="1">
      <c r="A161" s="31" t="s">
        <v>97</v>
      </c>
      <c r="B161" s="1" t="s">
        <v>369</v>
      </c>
      <c r="C161" s="1" t="s">
        <v>43</v>
      </c>
      <c r="D161" s="1">
        <v>17</v>
      </c>
      <c r="E161" s="1" t="s">
        <v>370</v>
      </c>
      <c r="F161" s="1" t="s">
        <v>179</v>
      </c>
      <c r="G161" s="1" t="s">
        <v>32</v>
      </c>
      <c r="H161" s="1" t="s">
        <v>175</v>
      </c>
      <c r="I161" s="1">
        <v>44.5</v>
      </c>
      <c r="J161" s="16" t="s">
        <v>9</v>
      </c>
      <c r="K161" s="1">
        <v>3.4</v>
      </c>
      <c r="L161" s="1">
        <v>4.01</v>
      </c>
      <c r="M161" s="1">
        <v>23.39</v>
      </c>
      <c r="N161" s="1">
        <v>6.54</v>
      </c>
      <c r="O161" s="1">
        <v>6.54</v>
      </c>
      <c r="P161" s="1">
        <v>30.6</v>
      </c>
      <c r="Q161" s="1">
        <v>26.7</v>
      </c>
      <c r="R161" s="1">
        <v>1.42</v>
      </c>
      <c r="S161" s="1">
        <v>203</v>
      </c>
      <c r="T161" s="1">
        <v>11.3</v>
      </c>
      <c r="U161" s="1">
        <v>12.4</v>
      </c>
      <c r="V161" s="1"/>
      <c r="W161" s="1">
        <v>6</v>
      </c>
      <c r="X161" s="1">
        <v>3</v>
      </c>
      <c r="Y161" s="1">
        <v>1</v>
      </c>
      <c r="Z161" s="1">
        <v>2</v>
      </c>
      <c r="AA161" s="1">
        <v>3</v>
      </c>
    </row>
    <row r="162" spans="1:27" ht="15" thickBot="1">
      <c r="A162" s="31">
        <v>45261</v>
      </c>
      <c r="B162" s="1" t="s">
        <v>371</v>
      </c>
      <c r="C162" s="1" t="s">
        <v>43</v>
      </c>
      <c r="D162" s="1">
        <v>17</v>
      </c>
      <c r="E162" s="1" t="s">
        <v>104</v>
      </c>
      <c r="F162" s="1" t="s">
        <v>105</v>
      </c>
      <c r="G162" s="1" t="s">
        <v>74</v>
      </c>
      <c r="H162" s="1" t="s">
        <v>219</v>
      </c>
      <c r="I162" s="1">
        <v>4972</v>
      </c>
      <c r="J162" s="16" t="s">
        <v>9</v>
      </c>
      <c r="K162" s="1">
        <v>3.19</v>
      </c>
      <c r="L162" s="1">
        <v>3.62</v>
      </c>
      <c r="M162" s="1">
        <v>24.71</v>
      </c>
      <c r="N162" s="1">
        <v>6.89</v>
      </c>
      <c r="O162" s="1">
        <v>7.06</v>
      </c>
      <c r="P162" s="1"/>
      <c r="Q162" s="1"/>
      <c r="R162" s="1"/>
      <c r="S162" s="1">
        <v>219</v>
      </c>
      <c r="T162" s="1">
        <v>16.399999999999999</v>
      </c>
      <c r="U162" s="1">
        <v>13.45</v>
      </c>
      <c r="V162" s="1"/>
      <c r="W162" s="1" t="s">
        <v>339</v>
      </c>
      <c r="X162" s="1">
        <v>3</v>
      </c>
      <c r="Y162" s="1">
        <v>1</v>
      </c>
      <c r="Z162" s="1">
        <v>1</v>
      </c>
      <c r="AA162" s="1">
        <v>1</v>
      </c>
    </row>
    <row r="163" spans="1:27" ht="15" thickBot="1">
      <c r="A163" s="31" t="s">
        <v>35</v>
      </c>
      <c r="B163" s="1" t="s">
        <v>372</v>
      </c>
      <c r="C163" s="1" t="s">
        <v>43</v>
      </c>
      <c r="D163" s="1">
        <v>17</v>
      </c>
      <c r="E163" s="1" t="s">
        <v>373</v>
      </c>
      <c r="F163" s="1" t="s">
        <v>108</v>
      </c>
      <c r="G163" s="1" t="s">
        <v>50</v>
      </c>
      <c r="H163" s="1" t="s">
        <v>51</v>
      </c>
      <c r="I163" s="1">
        <v>55.11</v>
      </c>
      <c r="J163" s="16" t="s">
        <v>9</v>
      </c>
      <c r="K163" s="1">
        <v>3.16</v>
      </c>
      <c r="L163" s="1">
        <v>3.62</v>
      </c>
      <c r="M163" s="1">
        <v>25.48</v>
      </c>
      <c r="N163" s="1">
        <v>6.6</v>
      </c>
      <c r="O163" s="1">
        <v>6.96</v>
      </c>
      <c r="P163" s="1">
        <v>40.200000000000003</v>
      </c>
      <c r="Q163" s="1">
        <v>35.9</v>
      </c>
      <c r="R163" s="1">
        <v>2.04</v>
      </c>
      <c r="S163" s="1">
        <v>219</v>
      </c>
      <c r="T163" s="1">
        <v>11.4</v>
      </c>
      <c r="U163" s="1">
        <v>11.3</v>
      </c>
      <c r="V163" s="1"/>
      <c r="W163" s="1">
        <v>12.5</v>
      </c>
      <c r="X163" s="1">
        <v>2</v>
      </c>
      <c r="Y163" s="1">
        <v>1</v>
      </c>
      <c r="Z163" s="1">
        <v>1</v>
      </c>
      <c r="AA163" s="1">
        <v>1</v>
      </c>
    </row>
    <row r="164" spans="1:27" ht="15" thickBot="1">
      <c r="A164" s="31" t="s">
        <v>35</v>
      </c>
      <c r="B164" s="1" t="s">
        <v>374</v>
      </c>
      <c r="C164" s="1" t="s">
        <v>43</v>
      </c>
      <c r="D164" s="1">
        <v>16</v>
      </c>
      <c r="E164" s="1" t="s">
        <v>138</v>
      </c>
      <c r="F164" s="1" t="s">
        <v>108</v>
      </c>
      <c r="G164" s="1" t="s">
        <v>84</v>
      </c>
      <c r="H164" s="1" t="s">
        <v>118</v>
      </c>
      <c r="I164" s="3">
        <v>4.8650462962962961E-3</v>
      </c>
      <c r="J164" s="16" t="s">
        <v>9</v>
      </c>
      <c r="K164" s="1"/>
      <c r="L164" s="1"/>
      <c r="M164" s="1">
        <v>22.83</v>
      </c>
      <c r="N164" s="1">
        <v>6.73</v>
      </c>
      <c r="O164" s="1">
        <v>6.87</v>
      </c>
      <c r="P164" s="1">
        <v>38.6</v>
      </c>
      <c r="Q164" s="1">
        <v>35</v>
      </c>
      <c r="R164" s="1">
        <v>2.17</v>
      </c>
      <c r="S164" s="1">
        <v>209</v>
      </c>
      <c r="T164" s="1">
        <v>11.85</v>
      </c>
      <c r="U164" s="1">
        <v>9.1</v>
      </c>
      <c r="V164" s="1">
        <v>3390</v>
      </c>
      <c r="W164" s="1"/>
      <c r="X164" s="1">
        <v>1</v>
      </c>
      <c r="Y164" s="1">
        <v>1</v>
      </c>
      <c r="Z164" s="1">
        <v>1</v>
      </c>
      <c r="AA164" s="1">
        <v>2</v>
      </c>
    </row>
    <row r="165" spans="1:27" ht="15" thickBot="1">
      <c r="A165" s="31">
        <v>45261</v>
      </c>
      <c r="B165" s="1" t="s">
        <v>375</v>
      </c>
      <c r="C165" s="1" t="s">
        <v>29</v>
      </c>
      <c r="D165" s="1">
        <v>17</v>
      </c>
      <c r="E165" s="1" t="s">
        <v>376</v>
      </c>
      <c r="F165" s="1" t="s">
        <v>332</v>
      </c>
      <c r="G165" s="1" t="s">
        <v>50</v>
      </c>
      <c r="H165" s="1" t="s">
        <v>51</v>
      </c>
      <c r="I165" s="1">
        <v>49.08</v>
      </c>
      <c r="J165" s="16" t="s">
        <v>9</v>
      </c>
      <c r="K165" s="1">
        <v>2.78</v>
      </c>
      <c r="L165" s="1">
        <v>3.14</v>
      </c>
      <c r="M165" s="1"/>
      <c r="N165" s="1"/>
      <c r="O165" s="1"/>
      <c r="P165" s="1">
        <v>51.5</v>
      </c>
      <c r="Q165" s="1">
        <v>52.9</v>
      </c>
      <c r="R165" s="1">
        <v>3.19</v>
      </c>
      <c r="S165" s="1">
        <v>289</v>
      </c>
      <c r="T165" s="1">
        <v>13.2</v>
      </c>
      <c r="U165" s="1">
        <v>16.2</v>
      </c>
      <c r="V165" s="1"/>
      <c r="W165" s="1">
        <v>10.01</v>
      </c>
      <c r="X165" s="1">
        <v>3</v>
      </c>
      <c r="Y165" s="1">
        <v>1</v>
      </c>
      <c r="Z165" s="1">
        <v>1</v>
      </c>
      <c r="AA165" s="1">
        <v>1</v>
      </c>
    </row>
    <row r="166" spans="1:27" ht="15" thickBot="1">
      <c r="A166" s="31" t="s">
        <v>41</v>
      </c>
      <c r="B166" s="1" t="s">
        <v>377</v>
      </c>
      <c r="C166" s="1" t="s">
        <v>29</v>
      </c>
      <c r="D166" s="1">
        <v>18</v>
      </c>
      <c r="E166" s="1" t="s">
        <v>44</v>
      </c>
      <c r="F166" s="1" t="s">
        <v>45</v>
      </c>
      <c r="G166" s="1" t="s">
        <v>39</v>
      </c>
      <c r="H166" s="1" t="s">
        <v>40</v>
      </c>
      <c r="I166" s="1">
        <v>515</v>
      </c>
      <c r="J166" s="16" t="s">
        <v>9</v>
      </c>
      <c r="K166" s="1">
        <v>2.87</v>
      </c>
      <c r="L166" s="1">
        <v>3.23</v>
      </c>
      <c r="M166" s="1">
        <v>28.48</v>
      </c>
      <c r="N166" s="1">
        <v>8.4499999999999993</v>
      </c>
      <c r="O166" s="1">
        <v>8.3000000000000007</v>
      </c>
      <c r="P166" s="1">
        <v>46.4</v>
      </c>
      <c r="Q166" s="1">
        <v>27.8</v>
      </c>
      <c r="R166" s="1">
        <v>1.75</v>
      </c>
      <c r="S166" s="1">
        <v>260</v>
      </c>
      <c r="T166" s="1">
        <v>14.9</v>
      </c>
      <c r="U166" s="1">
        <v>13.65</v>
      </c>
      <c r="V166" s="1"/>
      <c r="W166" s="1">
        <v>8</v>
      </c>
      <c r="X166" s="1">
        <v>1</v>
      </c>
      <c r="Y166" s="1">
        <v>1</v>
      </c>
      <c r="Z166" s="1">
        <v>1</v>
      </c>
      <c r="AA166" s="1"/>
    </row>
    <row r="167" spans="1:27" ht="15" thickBot="1">
      <c r="A167" s="31" t="s">
        <v>27</v>
      </c>
      <c r="B167" s="1" t="s">
        <v>378</v>
      </c>
      <c r="C167" s="1" t="s">
        <v>43</v>
      </c>
      <c r="D167" s="1">
        <v>16</v>
      </c>
      <c r="E167" s="1" t="s">
        <v>30</v>
      </c>
      <c r="F167" s="1" t="s">
        <v>31</v>
      </c>
      <c r="G167" s="1" t="s">
        <v>84</v>
      </c>
      <c r="H167" s="1" t="s">
        <v>85</v>
      </c>
      <c r="I167" s="1" t="s">
        <v>379</v>
      </c>
      <c r="J167" s="16" t="s">
        <v>9</v>
      </c>
      <c r="K167" s="1">
        <v>3.54</v>
      </c>
      <c r="L167" s="1">
        <v>4.46</v>
      </c>
      <c r="M167" s="1">
        <v>20.6</v>
      </c>
      <c r="N167" s="1">
        <v>6.1</v>
      </c>
      <c r="O167" s="1">
        <v>6.21</v>
      </c>
      <c r="P167" s="1"/>
      <c r="Q167" s="1"/>
      <c r="R167" s="1"/>
      <c r="S167" s="1">
        <v>184</v>
      </c>
      <c r="T167" s="1">
        <v>10.199999999999999</v>
      </c>
      <c r="U167" s="1"/>
      <c r="V167" s="1">
        <v>3280</v>
      </c>
      <c r="W167" s="1"/>
      <c r="X167" s="1">
        <v>1</v>
      </c>
      <c r="Y167" s="1">
        <v>1</v>
      </c>
      <c r="Z167" s="1">
        <v>1</v>
      </c>
      <c r="AA167" s="1">
        <v>1</v>
      </c>
    </row>
    <row r="168" spans="1:27" ht="15" thickBot="1">
      <c r="A168" s="31" t="s">
        <v>41</v>
      </c>
      <c r="B168" s="1" t="s">
        <v>380</v>
      </c>
      <c r="C168" s="1" t="s">
        <v>29</v>
      </c>
      <c r="D168" s="1">
        <v>16</v>
      </c>
      <c r="E168" s="1" t="s">
        <v>64</v>
      </c>
      <c r="F168" s="1" t="s">
        <v>65</v>
      </c>
      <c r="G168" s="1" t="s">
        <v>84</v>
      </c>
      <c r="H168" s="1" t="s">
        <v>125</v>
      </c>
      <c r="I168" s="1" t="s">
        <v>381</v>
      </c>
      <c r="J168" s="16" t="s">
        <v>9</v>
      </c>
      <c r="K168" s="1">
        <v>3.24</v>
      </c>
      <c r="L168" s="1">
        <v>3.81</v>
      </c>
      <c r="M168" s="1">
        <v>24.27</v>
      </c>
      <c r="N168" s="1">
        <v>7.07</v>
      </c>
      <c r="O168" s="1">
        <v>7.08</v>
      </c>
      <c r="P168" s="1">
        <v>35.299999999999997</v>
      </c>
      <c r="Q168" s="1">
        <v>33.4</v>
      </c>
      <c r="R168" s="1">
        <v>1.35</v>
      </c>
      <c r="S168" s="1">
        <v>202</v>
      </c>
      <c r="T168" s="1">
        <v>8</v>
      </c>
      <c r="U168" s="1">
        <v>8.6999999999999993</v>
      </c>
      <c r="V168" s="1">
        <v>3660</v>
      </c>
      <c r="W168" s="1"/>
      <c r="X168" s="1">
        <v>3</v>
      </c>
      <c r="Y168" s="1">
        <v>1</v>
      </c>
      <c r="Z168" s="1">
        <v>2</v>
      </c>
      <c r="AA168" s="1"/>
    </row>
    <row r="169" spans="1:27" ht="15" thickBot="1">
      <c r="A169" s="31" t="s">
        <v>97</v>
      </c>
      <c r="B169" s="1" t="s">
        <v>382</v>
      </c>
      <c r="C169" s="1" t="s">
        <v>29</v>
      </c>
      <c r="D169" s="1">
        <v>15</v>
      </c>
      <c r="E169" s="1" t="s">
        <v>286</v>
      </c>
      <c r="F169" s="1" t="s">
        <v>100</v>
      </c>
      <c r="G169" s="1" t="s">
        <v>61</v>
      </c>
      <c r="H169" s="1" t="s">
        <v>123</v>
      </c>
      <c r="I169" s="1">
        <v>26.84</v>
      </c>
      <c r="J169" s="16" t="s">
        <v>9</v>
      </c>
      <c r="K169" s="1">
        <v>3.12</v>
      </c>
      <c r="L169" s="1">
        <v>3.35</v>
      </c>
      <c r="M169" s="1">
        <v>26.52</v>
      </c>
      <c r="N169" s="1">
        <v>7.64</v>
      </c>
      <c r="O169" s="1">
        <v>7.56</v>
      </c>
      <c r="P169" s="1">
        <v>41.2</v>
      </c>
      <c r="Q169" s="1">
        <v>36</v>
      </c>
      <c r="R169" s="1">
        <v>2.4700000000000002</v>
      </c>
      <c r="S169" s="1">
        <v>254</v>
      </c>
      <c r="T169" s="1">
        <v>12.4</v>
      </c>
      <c r="U169" s="1">
        <v>13.2</v>
      </c>
      <c r="V169" s="1"/>
      <c r="W169" s="1">
        <v>10.1</v>
      </c>
      <c r="X169" s="1">
        <v>1</v>
      </c>
      <c r="Y169" s="1">
        <v>1</v>
      </c>
      <c r="Z169" s="1">
        <v>1</v>
      </c>
      <c r="AA169" s="1">
        <v>1</v>
      </c>
    </row>
    <row r="170" spans="1:27" ht="15" thickBot="1">
      <c r="A170" s="31" t="s">
        <v>35</v>
      </c>
      <c r="B170" s="1" t="s">
        <v>383</v>
      </c>
      <c r="C170" s="1" t="s">
        <v>43</v>
      </c>
      <c r="D170" s="1">
        <v>18</v>
      </c>
      <c r="E170" s="1" t="s">
        <v>107</v>
      </c>
      <c r="F170" s="1" t="s">
        <v>108</v>
      </c>
      <c r="G170" s="1" t="s">
        <v>50</v>
      </c>
      <c r="H170" s="1" t="s">
        <v>164</v>
      </c>
      <c r="I170" s="1">
        <v>24.4</v>
      </c>
      <c r="J170" s="16" t="s">
        <v>9</v>
      </c>
      <c r="K170" s="1">
        <v>3.14</v>
      </c>
      <c r="L170" s="1">
        <v>3.62</v>
      </c>
      <c r="M170" s="1">
        <v>25.52</v>
      </c>
      <c r="N170" s="1">
        <v>7.07</v>
      </c>
      <c r="O170" s="1">
        <v>7.12</v>
      </c>
      <c r="P170" s="1">
        <v>38.9</v>
      </c>
      <c r="Q170" s="1">
        <v>30.4</v>
      </c>
      <c r="R170" s="1">
        <v>1.61</v>
      </c>
      <c r="S170" s="1">
        <v>217</v>
      </c>
      <c r="T170" s="1">
        <v>13.9</v>
      </c>
      <c r="U170" s="1">
        <v>11.6</v>
      </c>
      <c r="V170" s="1"/>
      <c r="W170" s="1">
        <v>8.3000000000000007</v>
      </c>
      <c r="X170" s="1">
        <v>2</v>
      </c>
      <c r="Y170" s="1">
        <v>1</v>
      </c>
      <c r="Z170" s="1">
        <v>1</v>
      </c>
      <c r="AA170" s="1">
        <v>1</v>
      </c>
    </row>
    <row r="171" spans="1:27" ht="15" thickBot="1">
      <c r="A171" s="31" t="s">
        <v>41</v>
      </c>
      <c r="B171" s="1" t="s">
        <v>384</v>
      </c>
      <c r="C171" s="1" t="s">
        <v>43</v>
      </c>
      <c r="D171" s="1">
        <v>16</v>
      </c>
      <c r="E171" s="1" t="s">
        <v>385</v>
      </c>
      <c r="F171" s="1" t="s">
        <v>45</v>
      </c>
      <c r="G171" s="1" t="s">
        <v>32</v>
      </c>
      <c r="H171" s="1" t="s">
        <v>66</v>
      </c>
      <c r="I171" s="33" t="s">
        <v>386</v>
      </c>
      <c r="J171" s="16" t="s">
        <v>9</v>
      </c>
      <c r="K171" s="1">
        <v>3.16</v>
      </c>
      <c r="L171" s="1">
        <v>3.73</v>
      </c>
      <c r="M171" s="1">
        <v>25.91</v>
      </c>
      <c r="N171" s="1">
        <v>7.6</v>
      </c>
      <c r="O171" s="1">
        <v>7.32</v>
      </c>
      <c r="P171" s="1">
        <v>39.299999999999997</v>
      </c>
      <c r="Q171" s="1">
        <v>39.700000000000003</v>
      </c>
      <c r="R171" s="1">
        <v>1.7</v>
      </c>
      <c r="S171" s="1">
        <v>247</v>
      </c>
      <c r="T171" s="1">
        <v>14.6</v>
      </c>
      <c r="U171" s="1">
        <v>16.170000000000002</v>
      </c>
      <c r="V171" s="1"/>
      <c r="W171" s="1">
        <v>10</v>
      </c>
      <c r="X171" s="1">
        <v>1</v>
      </c>
      <c r="Y171" s="1">
        <v>1</v>
      </c>
      <c r="Z171" s="1">
        <v>1</v>
      </c>
      <c r="AA171" s="1"/>
    </row>
    <row r="172" spans="1:27" ht="15" thickBot="1">
      <c r="A172" s="31">
        <v>45261</v>
      </c>
      <c r="B172" s="1" t="s">
        <v>387</v>
      </c>
      <c r="C172" s="1" t="s">
        <v>43</v>
      </c>
      <c r="D172" s="1">
        <v>18</v>
      </c>
      <c r="E172" s="1" t="s">
        <v>388</v>
      </c>
      <c r="F172" s="1" t="s">
        <v>105</v>
      </c>
      <c r="G172" s="1" t="s">
        <v>84</v>
      </c>
      <c r="H172" s="1" t="s">
        <v>133</v>
      </c>
      <c r="I172" s="3">
        <v>1.4961805555555555E-3</v>
      </c>
      <c r="J172" s="16" t="s">
        <v>9</v>
      </c>
      <c r="K172" s="1">
        <v>3.28</v>
      </c>
      <c r="L172" s="1">
        <v>3.76</v>
      </c>
      <c r="M172" s="1">
        <v>21.2</v>
      </c>
      <c r="N172" s="1">
        <v>6.35</v>
      </c>
      <c r="O172" s="1">
        <v>6.08</v>
      </c>
      <c r="P172" s="1">
        <v>34</v>
      </c>
      <c r="Q172" s="1">
        <v>29.9</v>
      </c>
      <c r="R172" s="1">
        <v>1.26</v>
      </c>
      <c r="S172" s="1">
        <v>202</v>
      </c>
      <c r="T172" s="1">
        <v>10.1</v>
      </c>
      <c r="U172" s="1">
        <v>9.25</v>
      </c>
      <c r="V172" s="1"/>
      <c r="W172" s="1">
        <v>10.11</v>
      </c>
      <c r="X172" s="1">
        <v>3</v>
      </c>
      <c r="Y172" s="1">
        <v>1</v>
      </c>
      <c r="Z172" s="1">
        <v>1</v>
      </c>
      <c r="AA172" s="1">
        <v>3</v>
      </c>
    </row>
    <row r="173" spans="1:27" ht="15" thickBot="1">
      <c r="A173" s="31">
        <v>45261</v>
      </c>
      <c r="B173" s="1" t="s">
        <v>389</v>
      </c>
      <c r="C173" s="1" t="s">
        <v>43</v>
      </c>
      <c r="D173" s="1">
        <v>19</v>
      </c>
      <c r="E173" s="1" t="s">
        <v>271</v>
      </c>
      <c r="F173" s="1" t="s">
        <v>105</v>
      </c>
      <c r="G173" s="1" t="s">
        <v>32</v>
      </c>
      <c r="H173" s="1" t="s">
        <v>33</v>
      </c>
      <c r="I173" s="1">
        <v>56.38</v>
      </c>
      <c r="J173" s="16" t="s">
        <v>9</v>
      </c>
      <c r="K173" s="1">
        <v>3.32</v>
      </c>
      <c r="L173" s="1">
        <v>3.98</v>
      </c>
      <c r="M173" s="1">
        <v>21.02</v>
      </c>
      <c r="N173" s="1">
        <v>6.06</v>
      </c>
      <c r="O173" s="1">
        <v>6.22</v>
      </c>
      <c r="P173" s="1">
        <v>33.700000000000003</v>
      </c>
      <c r="Q173" s="1">
        <v>31.5</v>
      </c>
      <c r="R173" s="1">
        <v>1.64</v>
      </c>
      <c r="S173" s="1">
        <v>223</v>
      </c>
      <c r="T173" s="1">
        <v>12.7</v>
      </c>
      <c r="U173" s="1">
        <v>12.1</v>
      </c>
      <c r="V173" s="1"/>
      <c r="W173" s="1">
        <v>5.0599999999999996</v>
      </c>
      <c r="X173" s="1">
        <v>1</v>
      </c>
      <c r="Y173" s="1">
        <v>2</v>
      </c>
      <c r="Z173" s="1">
        <v>1</v>
      </c>
      <c r="AA173" s="1">
        <v>1</v>
      </c>
    </row>
    <row r="174" spans="1:27" ht="15" thickBot="1">
      <c r="A174" s="31" t="s">
        <v>35</v>
      </c>
      <c r="B174" s="1" t="s">
        <v>390</v>
      </c>
      <c r="C174" s="1" t="s">
        <v>29</v>
      </c>
      <c r="D174" s="1">
        <v>15</v>
      </c>
      <c r="E174" s="1" t="s">
        <v>391</v>
      </c>
      <c r="F174" s="1" t="s">
        <v>108</v>
      </c>
      <c r="G174" s="1" t="s">
        <v>50</v>
      </c>
      <c r="H174" s="1" t="s">
        <v>392</v>
      </c>
      <c r="I174" s="1">
        <v>17.11</v>
      </c>
      <c r="J174" s="16" t="s">
        <v>9</v>
      </c>
      <c r="K174" s="1">
        <v>3.09</v>
      </c>
      <c r="L174" s="1">
        <v>3.26</v>
      </c>
      <c r="M174" s="1">
        <v>25.77</v>
      </c>
      <c r="N174" s="1">
        <v>7.42</v>
      </c>
      <c r="O174" s="1">
        <v>6.96</v>
      </c>
      <c r="P174" s="1">
        <v>45.6</v>
      </c>
      <c r="Q174" s="1">
        <v>38</v>
      </c>
      <c r="R174" s="1">
        <v>2.41</v>
      </c>
      <c r="S174" s="1">
        <v>244</v>
      </c>
      <c r="T174" s="1">
        <v>10.75</v>
      </c>
      <c r="U174" s="1">
        <v>10.5</v>
      </c>
      <c r="V174" s="1"/>
      <c r="W174" s="1">
        <v>12</v>
      </c>
      <c r="X174" s="1">
        <v>2</v>
      </c>
      <c r="Y174" s="1">
        <v>2</v>
      </c>
      <c r="Z174" s="1">
        <v>2</v>
      </c>
      <c r="AA174" s="1">
        <v>1</v>
      </c>
    </row>
    <row r="175" spans="1:27" ht="15" thickBot="1">
      <c r="A175" s="31" t="s">
        <v>27</v>
      </c>
      <c r="B175" s="1" t="s">
        <v>393</v>
      </c>
      <c r="C175" s="1" t="s">
        <v>43</v>
      </c>
      <c r="D175" s="1">
        <v>15</v>
      </c>
      <c r="E175" s="1" t="s">
        <v>210</v>
      </c>
      <c r="F175" s="1" t="s">
        <v>73</v>
      </c>
      <c r="G175" s="1" t="s">
        <v>32</v>
      </c>
      <c r="H175" s="1" t="s">
        <v>46</v>
      </c>
      <c r="I175" s="1" t="s">
        <v>394</v>
      </c>
      <c r="J175" s="16" t="s">
        <v>9</v>
      </c>
      <c r="K175" s="1">
        <v>3.54</v>
      </c>
      <c r="L175" s="1">
        <v>4.08</v>
      </c>
      <c r="M175" s="1">
        <v>23.22</v>
      </c>
      <c r="N175" s="1">
        <v>6.48</v>
      </c>
      <c r="O175" s="1">
        <v>6.55</v>
      </c>
      <c r="P175" s="1">
        <v>27.2</v>
      </c>
      <c r="Q175" s="1">
        <v>28.1</v>
      </c>
      <c r="R175" s="1">
        <v>1.46</v>
      </c>
      <c r="S175" s="1">
        <v>216</v>
      </c>
      <c r="T175" s="1">
        <v>15.65</v>
      </c>
      <c r="U175" s="1">
        <v>11.23</v>
      </c>
      <c r="V175" s="1"/>
      <c r="W175" s="1">
        <v>9.6</v>
      </c>
      <c r="X175" s="1">
        <v>1</v>
      </c>
      <c r="Y175" s="1">
        <v>1</v>
      </c>
      <c r="Z175" s="1">
        <v>1</v>
      </c>
      <c r="AA175" s="1">
        <v>1</v>
      </c>
    </row>
    <row r="176" spans="1:27" ht="15" thickBot="1">
      <c r="A176" s="31" t="s">
        <v>57</v>
      </c>
      <c r="B176" s="1" t="s">
        <v>395</v>
      </c>
      <c r="C176" s="1" t="s">
        <v>29</v>
      </c>
      <c r="D176" s="1">
        <v>17</v>
      </c>
      <c r="E176" s="1" t="s">
        <v>396</v>
      </c>
      <c r="F176" s="1" t="s">
        <v>60</v>
      </c>
      <c r="G176" s="1" t="s">
        <v>84</v>
      </c>
      <c r="H176" s="1" t="s">
        <v>133</v>
      </c>
      <c r="I176" s="3">
        <v>1.3429398148148148E-3</v>
      </c>
      <c r="J176" s="16" t="s">
        <v>9</v>
      </c>
      <c r="K176" s="1">
        <v>3.06</v>
      </c>
      <c r="L176" s="1">
        <v>3.53</v>
      </c>
      <c r="M176" s="1">
        <v>26.59</v>
      </c>
      <c r="N176" s="1">
        <v>7.39</v>
      </c>
      <c r="O176" s="1">
        <v>7.35</v>
      </c>
      <c r="P176" s="1">
        <v>37.1</v>
      </c>
      <c r="Q176" s="1">
        <v>29</v>
      </c>
      <c r="R176" s="1">
        <v>1.56</v>
      </c>
      <c r="S176" s="1">
        <v>243</v>
      </c>
      <c r="T176" s="1">
        <v>10.65</v>
      </c>
      <c r="U176" s="1">
        <v>11.39</v>
      </c>
      <c r="V176" s="1">
        <v>3415</v>
      </c>
      <c r="W176" s="1"/>
      <c r="X176" s="1">
        <v>2</v>
      </c>
      <c r="Y176" s="1">
        <v>1</v>
      </c>
      <c r="Z176" s="1">
        <v>1</v>
      </c>
      <c r="AA176" s="1">
        <v>1</v>
      </c>
    </row>
    <row r="177" spans="1:27" ht="15" thickBot="1">
      <c r="A177" s="31" t="s">
        <v>35</v>
      </c>
      <c r="B177" s="1" t="s">
        <v>397</v>
      </c>
      <c r="C177" s="1" t="s">
        <v>29</v>
      </c>
      <c r="D177" s="1">
        <v>18</v>
      </c>
      <c r="E177" s="1" t="s">
        <v>107</v>
      </c>
      <c r="F177" s="1" t="s">
        <v>108</v>
      </c>
      <c r="G177" s="1" t="s">
        <v>84</v>
      </c>
      <c r="H177" s="1" t="s">
        <v>199</v>
      </c>
      <c r="I177" s="3">
        <v>3.2695601851851851E-2</v>
      </c>
      <c r="J177" s="16" t="s">
        <v>9</v>
      </c>
      <c r="K177" s="1">
        <v>3.14</v>
      </c>
      <c r="L177" s="1">
        <v>3.65</v>
      </c>
      <c r="M177" s="1">
        <v>24.26</v>
      </c>
      <c r="N177" s="1">
        <v>7.4</v>
      </c>
      <c r="O177" s="1">
        <v>7.22</v>
      </c>
      <c r="P177" s="1">
        <v>33.799999999999997</v>
      </c>
      <c r="Q177" s="1">
        <v>27.3</v>
      </c>
      <c r="R177" s="1">
        <v>1.52</v>
      </c>
      <c r="S177" s="1">
        <v>228</v>
      </c>
      <c r="T177" s="1">
        <v>10.4</v>
      </c>
      <c r="U177" s="1">
        <v>11.9</v>
      </c>
      <c r="V177" s="1">
        <v>3390</v>
      </c>
      <c r="W177" s="1"/>
      <c r="X177" s="1">
        <v>3</v>
      </c>
      <c r="Y177" s="1">
        <v>1</v>
      </c>
      <c r="Z177" s="1">
        <v>1</v>
      </c>
      <c r="AA177" s="1">
        <v>1</v>
      </c>
    </row>
    <row r="178" spans="1:27" ht="15" thickBot="1">
      <c r="A178" s="31" t="s">
        <v>97</v>
      </c>
      <c r="B178" s="1" t="s">
        <v>398</v>
      </c>
      <c r="C178" s="1" t="s">
        <v>43</v>
      </c>
      <c r="D178" s="1">
        <v>16</v>
      </c>
      <c r="E178" s="1" t="s">
        <v>399</v>
      </c>
      <c r="F178" s="1" t="s">
        <v>179</v>
      </c>
      <c r="G178" s="1" t="s">
        <v>74</v>
      </c>
      <c r="H178" s="1" t="s">
        <v>219</v>
      </c>
      <c r="I178" s="18" t="s">
        <v>400</v>
      </c>
      <c r="J178" s="16" t="s">
        <v>9</v>
      </c>
      <c r="K178" s="1">
        <v>3.35</v>
      </c>
      <c r="L178" s="1">
        <v>3.61</v>
      </c>
      <c r="M178" s="1">
        <v>24.34</v>
      </c>
      <c r="N178" s="1">
        <v>6.83</v>
      </c>
      <c r="O178" s="1">
        <v>7.24</v>
      </c>
      <c r="P178" s="1">
        <v>34.700000000000003</v>
      </c>
      <c r="Q178" s="1">
        <v>21.9</v>
      </c>
      <c r="R178" s="1">
        <v>1.31</v>
      </c>
      <c r="S178" s="1">
        <v>225</v>
      </c>
      <c r="T178" s="1">
        <v>16.899999999999999</v>
      </c>
      <c r="U178" s="1">
        <v>11</v>
      </c>
      <c r="V178" s="1"/>
      <c r="W178" s="1">
        <v>9</v>
      </c>
      <c r="X178" s="1">
        <v>1</v>
      </c>
      <c r="Y178" s="1">
        <v>1</v>
      </c>
      <c r="Z178" s="1">
        <v>1</v>
      </c>
      <c r="AA178" s="1">
        <v>1</v>
      </c>
    </row>
    <row r="179" spans="1:27" ht="15" thickBot="1">
      <c r="A179" s="31" t="s">
        <v>57</v>
      </c>
      <c r="B179" s="1" t="s">
        <v>401</v>
      </c>
      <c r="C179" s="1" t="s">
        <v>43</v>
      </c>
      <c r="D179" s="1">
        <v>18</v>
      </c>
      <c r="E179" s="1" t="s">
        <v>313</v>
      </c>
      <c r="F179" s="1" t="s">
        <v>89</v>
      </c>
      <c r="G179" s="1" t="s">
        <v>61</v>
      </c>
      <c r="H179" s="1" t="s">
        <v>93</v>
      </c>
      <c r="I179" s="1">
        <v>64.239999999999995</v>
      </c>
      <c r="J179" s="16" t="s">
        <v>9</v>
      </c>
      <c r="K179" s="1">
        <v>3.44</v>
      </c>
      <c r="L179" s="1">
        <v>3.92</v>
      </c>
      <c r="M179" s="1">
        <v>22.39</v>
      </c>
      <c r="N179" s="1">
        <v>6.43</v>
      </c>
      <c r="O179" s="1">
        <v>6.58</v>
      </c>
      <c r="P179" s="1">
        <v>28.8</v>
      </c>
      <c r="Q179" s="1">
        <v>30.8</v>
      </c>
      <c r="R179" s="1">
        <v>1.73</v>
      </c>
      <c r="S179" s="1">
        <v>221</v>
      </c>
      <c r="T179" s="1">
        <v>13.65</v>
      </c>
      <c r="U179" s="1">
        <v>13.69</v>
      </c>
      <c r="V179" s="1"/>
      <c r="W179" s="1"/>
      <c r="X179" s="1">
        <v>1</v>
      </c>
      <c r="Y179" s="1">
        <v>1</v>
      </c>
      <c r="Z179" s="1">
        <v>1</v>
      </c>
      <c r="AA179" s="1">
        <v>1</v>
      </c>
    </row>
    <row r="180" spans="1:27" ht="15" thickBot="1">
      <c r="A180" s="31" t="s">
        <v>27</v>
      </c>
      <c r="B180" s="1" t="s">
        <v>402</v>
      </c>
      <c r="C180" s="1" t="s">
        <v>43</v>
      </c>
      <c r="D180" s="1">
        <v>15</v>
      </c>
      <c r="E180" s="1" t="s">
        <v>403</v>
      </c>
      <c r="F180" s="1" t="s">
        <v>31</v>
      </c>
      <c r="G180" s="1" t="s">
        <v>61</v>
      </c>
      <c r="H180" s="1" t="s">
        <v>79</v>
      </c>
      <c r="I180" s="1" t="s">
        <v>404</v>
      </c>
      <c r="J180" s="16" t="s">
        <v>9</v>
      </c>
      <c r="K180" s="1">
        <v>3.22</v>
      </c>
      <c r="L180" s="1">
        <v>3.77</v>
      </c>
      <c r="M180" s="1">
        <v>22.96</v>
      </c>
      <c r="N180" s="1">
        <v>6.65</v>
      </c>
      <c r="O180" s="1">
        <v>6.38</v>
      </c>
      <c r="P180" s="1">
        <v>36.9</v>
      </c>
      <c r="Q180" s="1">
        <v>29.6</v>
      </c>
      <c r="R180" s="1">
        <v>1.65</v>
      </c>
      <c r="S180" s="1">
        <v>234</v>
      </c>
      <c r="T180" s="1">
        <v>12.4</v>
      </c>
      <c r="U180" s="1">
        <v>9.0399999999999991</v>
      </c>
      <c r="V180" s="1">
        <v>2135</v>
      </c>
      <c r="W180" s="1"/>
      <c r="X180" s="1">
        <v>1</v>
      </c>
      <c r="Y180" s="1">
        <v>1</v>
      </c>
      <c r="Z180" s="1">
        <v>2</v>
      </c>
      <c r="AA180" s="1">
        <v>1</v>
      </c>
    </row>
    <row r="181" spans="1:27" ht="15" thickBot="1">
      <c r="A181" s="31" t="s">
        <v>97</v>
      </c>
      <c r="B181" s="1" t="s">
        <v>405</v>
      </c>
      <c r="C181" s="1" t="s">
        <v>43</v>
      </c>
      <c r="D181" s="1">
        <v>16</v>
      </c>
      <c r="E181" s="1" t="s">
        <v>110</v>
      </c>
      <c r="F181" s="1" t="s">
        <v>100</v>
      </c>
      <c r="G181" s="1" t="s">
        <v>61</v>
      </c>
      <c r="H181" s="1" t="s">
        <v>79</v>
      </c>
      <c r="I181" s="2">
        <v>14.46</v>
      </c>
      <c r="J181" s="16" t="s">
        <v>9</v>
      </c>
      <c r="K181" s="1">
        <v>3.22</v>
      </c>
      <c r="L181" s="1">
        <v>3.69</v>
      </c>
      <c r="M181" s="1">
        <v>24.73</v>
      </c>
      <c r="N181" s="1">
        <v>7.24</v>
      </c>
      <c r="O181" s="1">
        <v>7.33</v>
      </c>
      <c r="P181" s="1">
        <v>38.4</v>
      </c>
      <c r="Q181" s="1">
        <v>28.1</v>
      </c>
      <c r="R181" s="1">
        <v>1.45</v>
      </c>
      <c r="S181" s="1">
        <v>235</v>
      </c>
      <c r="T181" s="1">
        <v>13.1</v>
      </c>
      <c r="U181" s="1">
        <v>12.5</v>
      </c>
      <c r="V181" s="1"/>
      <c r="W181" s="1">
        <v>7.6</v>
      </c>
      <c r="X181" s="1">
        <v>2</v>
      </c>
      <c r="Y181" s="1">
        <v>1</v>
      </c>
      <c r="Z181" s="1">
        <v>1</v>
      </c>
      <c r="AA181" s="1">
        <v>1</v>
      </c>
    </row>
    <row r="182" spans="1:27" ht="15" thickBot="1">
      <c r="A182" s="31" t="s">
        <v>35</v>
      </c>
      <c r="B182" s="1" t="s">
        <v>406</v>
      </c>
      <c r="C182" s="1" t="s">
        <v>29</v>
      </c>
      <c r="D182" s="1">
        <v>17</v>
      </c>
      <c r="E182" s="1" t="s">
        <v>407</v>
      </c>
      <c r="F182" s="1" t="s">
        <v>122</v>
      </c>
      <c r="G182" s="1" t="s">
        <v>50</v>
      </c>
      <c r="H182" s="1" t="s">
        <v>116</v>
      </c>
      <c r="I182" s="1">
        <v>10.83</v>
      </c>
      <c r="J182" s="16" t="s">
        <v>9</v>
      </c>
      <c r="K182" s="1">
        <v>2.93</v>
      </c>
      <c r="L182" s="1">
        <v>3.1</v>
      </c>
      <c r="M182" s="1">
        <v>29.9</v>
      </c>
      <c r="N182" s="1">
        <v>8.1</v>
      </c>
      <c r="O182" s="1">
        <v>8.08</v>
      </c>
      <c r="P182" s="1">
        <v>52.9</v>
      </c>
      <c r="Q182" s="1">
        <v>40.200000000000003</v>
      </c>
      <c r="R182" s="1">
        <v>2.41</v>
      </c>
      <c r="S182" s="1">
        <v>262</v>
      </c>
      <c r="T182" s="1">
        <v>14.5</v>
      </c>
      <c r="U182" s="1">
        <v>14</v>
      </c>
      <c r="V182" s="1">
        <v>2940</v>
      </c>
      <c r="W182" s="1"/>
      <c r="X182" s="1">
        <v>3</v>
      </c>
      <c r="Y182" s="1">
        <v>1</v>
      </c>
      <c r="Z182" s="1">
        <v>2</v>
      </c>
      <c r="AA182" s="1">
        <v>1</v>
      </c>
    </row>
    <row r="183" spans="1:27" ht="15" thickBot="1">
      <c r="A183" s="31" t="s">
        <v>27</v>
      </c>
      <c r="B183" s="1" t="s">
        <v>408</v>
      </c>
      <c r="C183" s="1" t="s">
        <v>43</v>
      </c>
      <c r="D183" s="1">
        <v>15</v>
      </c>
      <c r="E183" s="1" t="s">
        <v>210</v>
      </c>
      <c r="F183" s="1" t="s">
        <v>73</v>
      </c>
      <c r="G183" s="1" t="s">
        <v>50</v>
      </c>
      <c r="H183" s="1" t="s">
        <v>56</v>
      </c>
      <c r="I183" s="1" t="s">
        <v>409</v>
      </c>
      <c r="J183" s="16" t="s">
        <v>9</v>
      </c>
      <c r="K183" s="1">
        <v>3.17</v>
      </c>
      <c r="L183" s="1">
        <v>3.76</v>
      </c>
      <c r="M183" s="1">
        <v>25.76</v>
      </c>
      <c r="N183" s="1">
        <v>7.35</v>
      </c>
      <c r="O183" s="1">
        <v>7.12</v>
      </c>
      <c r="P183" s="1">
        <v>35.5</v>
      </c>
      <c r="Q183" s="1">
        <v>29.1</v>
      </c>
      <c r="R183" s="1">
        <v>2.09</v>
      </c>
      <c r="S183" s="1">
        <v>238</v>
      </c>
      <c r="T183" s="1">
        <v>12.3</v>
      </c>
      <c r="U183" s="1">
        <v>11.85</v>
      </c>
      <c r="V183" s="1"/>
      <c r="W183" s="1">
        <v>9.9</v>
      </c>
      <c r="X183" s="1">
        <v>1</v>
      </c>
      <c r="Y183" s="1">
        <v>1</v>
      </c>
      <c r="Z183" s="1">
        <v>1</v>
      </c>
      <c r="AA183" s="1">
        <v>1</v>
      </c>
    </row>
    <row r="184" spans="1:27" ht="15" thickBot="1">
      <c r="A184" s="31" t="s">
        <v>27</v>
      </c>
      <c r="B184" s="1" t="s">
        <v>410</v>
      </c>
      <c r="C184" s="1" t="s">
        <v>43</v>
      </c>
      <c r="D184" s="1">
        <v>17</v>
      </c>
      <c r="E184" s="1" t="s">
        <v>210</v>
      </c>
      <c r="F184" s="1" t="s">
        <v>73</v>
      </c>
      <c r="G184" s="1" t="s">
        <v>74</v>
      </c>
      <c r="H184" s="1" t="s">
        <v>219</v>
      </c>
      <c r="I184" s="1">
        <v>4457</v>
      </c>
      <c r="J184" s="16" t="s">
        <v>9</v>
      </c>
      <c r="K184" s="1">
        <v>3.41</v>
      </c>
      <c r="L184" s="1">
        <v>3.89</v>
      </c>
      <c r="M184" s="1">
        <v>23.9</v>
      </c>
      <c r="N184" s="1">
        <v>7.01</v>
      </c>
      <c r="O184" s="1">
        <v>7.46</v>
      </c>
      <c r="P184" s="1">
        <v>34.700000000000003</v>
      </c>
      <c r="Q184" s="1">
        <v>36.4</v>
      </c>
      <c r="R184" s="1">
        <v>2.02</v>
      </c>
      <c r="S184" s="1">
        <v>232</v>
      </c>
      <c r="T184" s="1">
        <v>15</v>
      </c>
      <c r="U184" s="1">
        <v>13.88</v>
      </c>
      <c r="V184" s="1"/>
      <c r="W184" s="1">
        <v>7.1</v>
      </c>
      <c r="X184" s="1">
        <v>1</v>
      </c>
      <c r="Y184" s="1">
        <v>1</v>
      </c>
      <c r="Z184" s="1">
        <v>1</v>
      </c>
      <c r="AA184" s="1">
        <v>1</v>
      </c>
    </row>
    <row r="185" spans="1:27" ht="15" thickBot="1">
      <c r="A185" s="31" t="s">
        <v>27</v>
      </c>
      <c r="B185" s="1" t="s">
        <v>411</v>
      </c>
      <c r="C185" s="1" t="s">
        <v>43</v>
      </c>
      <c r="D185" s="1">
        <v>15</v>
      </c>
      <c r="E185" s="1" t="s">
        <v>210</v>
      </c>
      <c r="F185" s="1" t="s">
        <v>73</v>
      </c>
      <c r="G185" s="1" t="s">
        <v>39</v>
      </c>
      <c r="H185" s="1" t="s">
        <v>40</v>
      </c>
      <c r="I185" s="1">
        <v>340</v>
      </c>
      <c r="J185" s="16" t="s">
        <v>9</v>
      </c>
      <c r="K185" s="1">
        <v>3.53</v>
      </c>
      <c r="L185" s="1">
        <v>4.17</v>
      </c>
      <c r="M185" s="1">
        <v>24.11</v>
      </c>
      <c r="N185" s="1">
        <v>6.71</v>
      </c>
      <c r="O185" s="1">
        <v>6.66</v>
      </c>
      <c r="P185" s="1">
        <v>32</v>
      </c>
      <c r="Q185" s="1">
        <v>29.2</v>
      </c>
      <c r="R185" s="1">
        <v>1.84</v>
      </c>
      <c r="S185" s="1">
        <v>223</v>
      </c>
      <c r="T185" s="1">
        <v>16.5</v>
      </c>
      <c r="U185" s="1">
        <v>12.66</v>
      </c>
      <c r="V185" s="1"/>
      <c r="W185" s="1">
        <v>11</v>
      </c>
      <c r="X185" s="1">
        <v>1</v>
      </c>
      <c r="Y185" s="1">
        <v>1</v>
      </c>
      <c r="Z185" s="1">
        <v>1</v>
      </c>
      <c r="AA185" s="1">
        <v>1</v>
      </c>
    </row>
    <row r="186" spans="1:27" ht="15" thickBot="1">
      <c r="A186" s="31" t="s">
        <v>97</v>
      </c>
      <c r="B186" s="1" t="s">
        <v>412</v>
      </c>
      <c r="C186" s="1" t="s">
        <v>43</v>
      </c>
      <c r="D186" s="1">
        <v>17</v>
      </c>
      <c r="E186" s="1" t="s">
        <v>399</v>
      </c>
      <c r="F186" s="1" t="s">
        <v>179</v>
      </c>
      <c r="G186" s="1" t="s">
        <v>39</v>
      </c>
      <c r="H186" s="1" t="s">
        <v>146</v>
      </c>
      <c r="I186" s="1">
        <v>181</v>
      </c>
      <c r="J186" s="16" t="s">
        <v>9</v>
      </c>
      <c r="K186" s="1">
        <v>3.44</v>
      </c>
      <c r="L186" s="1">
        <v>3.69</v>
      </c>
      <c r="M186" s="1">
        <v>25.84</v>
      </c>
      <c r="N186" s="1">
        <v>7.7</v>
      </c>
      <c r="O186" s="1">
        <v>7.64</v>
      </c>
      <c r="P186" s="1">
        <v>32.9</v>
      </c>
      <c r="Q186" s="1">
        <v>34</v>
      </c>
      <c r="R186" s="1">
        <v>1.87</v>
      </c>
      <c r="S186" s="1">
        <v>228</v>
      </c>
      <c r="T186" s="1">
        <v>15</v>
      </c>
      <c r="U186" s="1">
        <v>13.1</v>
      </c>
      <c r="V186" s="1"/>
      <c r="W186" s="1">
        <v>8.3000000000000007</v>
      </c>
      <c r="X186" s="1">
        <v>1</v>
      </c>
      <c r="Y186" s="1">
        <v>1</v>
      </c>
      <c r="Z186" s="1">
        <v>1</v>
      </c>
      <c r="AA186" s="1">
        <v>1</v>
      </c>
    </row>
    <row r="187" spans="1:27" ht="15" thickBot="1">
      <c r="A187" s="31" t="s">
        <v>57</v>
      </c>
      <c r="B187" s="1" t="s">
        <v>413</v>
      </c>
      <c r="C187" s="1" t="s">
        <v>29</v>
      </c>
      <c r="D187" s="1">
        <v>15</v>
      </c>
      <c r="E187" s="1" t="s">
        <v>352</v>
      </c>
      <c r="F187" s="1" t="s">
        <v>60</v>
      </c>
      <c r="G187" s="1" t="s">
        <v>32</v>
      </c>
      <c r="H187" s="1" t="s">
        <v>234</v>
      </c>
      <c r="I187" s="1">
        <v>55.59</v>
      </c>
      <c r="J187" s="16" t="s">
        <v>9</v>
      </c>
      <c r="K187" s="1">
        <v>3.12</v>
      </c>
      <c r="L187" s="1">
        <v>3.52</v>
      </c>
      <c r="M187" s="1">
        <v>26.14</v>
      </c>
      <c r="N187" s="1">
        <v>7.54</v>
      </c>
      <c r="O187" s="1">
        <v>7.15</v>
      </c>
      <c r="P187" s="1">
        <v>44.1</v>
      </c>
      <c r="Q187" s="1">
        <v>27.5</v>
      </c>
      <c r="R187" s="1">
        <v>1.55</v>
      </c>
      <c r="S187" s="1">
        <v>269</v>
      </c>
      <c r="T187" s="1">
        <v>14.4</v>
      </c>
      <c r="U187" s="1">
        <v>14.68</v>
      </c>
      <c r="V187" s="1"/>
      <c r="W187" s="1">
        <v>10.199999999999999</v>
      </c>
      <c r="X187" s="1">
        <v>1</v>
      </c>
      <c r="Y187" s="1">
        <v>1</v>
      </c>
      <c r="Z187" s="1">
        <v>1</v>
      </c>
      <c r="AA187" s="1">
        <v>1</v>
      </c>
    </row>
    <row r="188" spans="1:27" ht="15" thickBot="1">
      <c r="A188" s="31" t="s">
        <v>27</v>
      </c>
      <c r="B188" s="1" t="s">
        <v>414</v>
      </c>
      <c r="C188" s="1" t="s">
        <v>43</v>
      </c>
      <c r="D188" s="1">
        <v>18</v>
      </c>
      <c r="E188" s="1" t="s">
        <v>37</v>
      </c>
      <c r="F188" s="1" t="s">
        <v>73</v>
      </c>
      <c r="G188" s="1" t="s">
        <v>84</v>
      </c>
      <c r="H188" s="1" t="s">
        <v>341</v>
      </c>
      <c r="I188" s="1" t="s">
        <v>415</v>
      </c>
      <c r="J188" s="16" t="s">
        <v>9</v>
      </c>
      <c r="K188" s="1">
        <v>3.64</v>
      </c>
      <c r="L188" s="1">
        <v>4.21</v>
      </c>
      <c r="M188" s="1">
        <v>24.9</v>
      </c>
      <c r="N188" s="1">
        <v>6.82</v>
      </c>
      <c r="O188" s="1">
        <v>6.97</v>
      </c>
      <c r="P188" s="1">
        <v>27.1</v>
      </c>
      <c r="Q188" s="1">
        <v>26.9</v>
      </c>
      <c r="R188" s="1">
        <v>1.67</v>
      </c>
      <c r="S188" s="1">
        <v>228</v>
      </c>
      <c r="T188" s="1">
        <v>11.8</v>
      </c>
      <c r="U188" s="1">
        <v>11.65</v>
      </c>
      <c r="V188" s="1">
        <v>3430</v>
      </c>
      <c r="W188" s="1"/>
      <c r="X188" s="1">
        <v>2</v>
      </c>
      <c r="Y188" s="1">
        <v>1</v>
      </c>
      <c r="Z188" s="1">
        <v>1</v>
      </c>
      <c r="AA188" s="1">
        <v>1</v>
      </c>
    </row>
    <row r="189" spans="1:27" ht="15" thickBot="1">
      <c r="A189" s="31" t="s">
        <v>27</v>
      </c>
      <c r="B189" s="1" t="s">
        <v>416</v>
      </c>
      <c r="C189" s="1" t="s">
        <v>43</v>
      </c>
      <c r="D189" s="1">
        <v>15</v>
      </c>
      <c r="E189" s="1" t="s">
        <v>49</v>
      </c>
      <c r="F189" s="1" t="s">
        <v>31</v>
      </c>
      <c r="G189" s="1" t="s">
        <v>84</v>
      </c>
      <c r="H189" s="1" t="s">
        <v>133</v>
      </c>
      <c r="I189" s="1" t="s">
        <v>417</v>
      </c>
      <c r="J189" s="16" t="s">
        <v>9</v>
      </c>
      <c r="K189" s="1">
        <v>3.35</v>
      </c>
      <c r="L189" s="1">
        <v>4</v>
      </c>
      <c r="M189" s="1">
        <v>22.29</v>
      </c>
      <c r="N189" s="1">
        <v>5.64</v>
      </c>
      <c r="O189" s="1">
        <v>6.84</v>
      </c>
      <c r="P189" s="1">
        <v>30.4</v>
      </c>
      <c r="Q189" s="1">
        <v>19.899999999999999</v>
      </c>
      <c r="R189" s="1">
        <v>0.93</v>
      </c>
      <c r="S189" s="1">
        <v>205</v>
      </c>
      <c r="T189" s="1">
        <v>11.1</v>
      </c>
      <c r="U189" s="1">
        <v>9.8699999999999992</v>
      </c>
      <c r="V189" s="1">
        <v>2817</v>
      </c>
      <c r="W189" s="1"/>
      <c r="X189" s="1">
        <v>1</v>
      </c>
      <c r="Y189" s="1">
        <v>1</v>
      </c>
      <c r="Z189" s="1">
        <v>1</v>
      </c>
      <c r="AA189" s="1"/>
    </row>
    <row r="190" spans="1:27" ht="15" thickBot="1">
      <c r="A190" s="31" t="s">
        <v>35</v>
      </c>
      <c r="B190" s="1" t="s">
        <v>418</v>
      </c>
      <c r="C190" s="1" t="s">
        <v>43</v>
      </c>
      <c r="D190" s="1">
        <v>18</v>
      </c>
      <c r="E190" s="1" t="s">
        <v>138</v>
      </c>
      <c r="F190" s="1" t="s">
        <v>108</v>
      </c>
      <c r="G190" s="1" t="s">
        <v>61</v>
      </c>
      <c r="H190" s="1" t="s">
        <v>79</v>
      </c>
      <c r="I190" s="1">
        <v>14.21</v>
      </c>
      <c r="J190" s="16" t="s">
        <v>9</v>
      </c>
      <c r="K190" s="1">
        <v>3.5</v>
      </c>
      <c r="L190" s="1">
        <v>3.63</v>
      </c>
      <c r="M190" s="1">
        <v>26.35</v>
      </c>
      <c r="N190" s="1">
        <v>7.04</v>
      </c>
      <c r="O190" s="1">
        <v>7.4</v>
      </c>
      <c r="P190" s="1">
        <v>28.7</v>
      </c>
      <c r="Q190" s="1">
        <v>31.1</v>
      </c>
      <c r="R190" s="1">
        <v>2.12</v>
      </c>
      <c r="S190" s="1">
        <v>207</v>
      </c>
      <c r="T190" s="1">
        <v>13.4</v>
      </c>
      <c r="U190" s="1">
        <v>12.3</v>
      </c>
      <c r="V190" s="1"/>
      <c r="W190" s="1">
        <v>9.6999999999999993</v>
      </c>
      <c r="X190" s="1">
        <v>2</v>
      </c>
      <c r="Y190" s="1">
        <v>1</v>
      </c>
      <c r="Z190" s="1">
        <v>1</v>
      </c>
      <c r="AA190" s="1">
        <v>1</v>
      </c>
    </row>
    <row r="191" spans="1:27" ht="15" thickBot="1">
      <c r="A191" s="31">
        <v>45261</v>
      </c>
      <c r="B191" s="1" t="s">
        <v>419</v>
      </c>
      <c r="C191" s="1" t="s">
        <v>29</v>
      </c>
      <c r="D191" s="1">
        <v>16</v>
      </c>
      <c r="E191" s="1" t="s">
        <v>104</v>
      </c>
      <c r="F191" s="1" t="s">
        <v>105</v>
      </c>
      <c r="G191" s="1" t="s">
        <v>50</v>
      </c>
      <c r="H191" s="1" t="s">
        <v>51</v>
      </c>
      <c r="I191" s="1">
        <v>50.43</v>
      </c>
      <c r="J191" s="16" t="s">
        <v>9</v>
      </c>
      <c r="K191" s="1">
        <v>2.87</v>
      </c>
      <c r="L191" s="1">
        <v>3.3</v>
      </c>
      <c r="M191" s="1">
        <v>28.9</v>
      </c>
      <c r="N191" s="1">
        <v>8.18</v>
      </c>
      <c r="O191" s="1">
        <v>7.9</v>
      </c>
      <c r="P191" s="1">
        <v>47.7</v>
      </c>
      <c r="Q191" s="1">
        <v>42.5</v>
      </c>
      <c r="R191" s="1">
        <v>2.2599999999999998</v>
      </c>
      <c r="S191" s="1">
        <v>268</v>
      </c>
      <c r="T191" s="1">
        <v>12.6</v>
      </c>
      <c r="U191" s="1">
        <v>15.3</v>
      </c>
      <c r="V191" s="1"/>
      <c r="W191" s="1">
        <v>11.11</v>
      </c>
      <c r="X191" s="1">
        <v>2</v>
      </c>
      <c r="Y191" s="1">
        <v>1</v>
      </c>
      <c r="Z191" s="1">
        <v>1</v>
      </c>
      <c r="AA191" s="1">
        <v>1</v>
      </c>
    </row>
    <row r="192" spans="1:27" ht="15" thickBot="1">
      <c r="A192" s="31" t="s">
        <v>27</v>
      </c>
      <c r="B192" s="1" t="s">
        <v>420</v>
      </c>
      <c r="C192" s="1" t="s">
        <v>29</v>
      </c>
      <c r="D192" s="1">
        <v>15</v>
      </c>
      <c r="E192" s="1" t="s">
        <v>421</v>
      </c>
      <c r="F192" s="1" t="s">
        <v>73</v>
      </c>
      <c r="G192" s="1" t="s">
        <v>74</v>
      </c>
      <c r="H192" s="1" t="s">
        <v>322</v>
      </c>
      <c r="I192" s="1">
        <v>5314</v>
      </c>
      <c r="J192" s="16" t="s">
        <v>9</v>
      </c>
      <c r="K192" s="1">
        <v>2.88</v>
      </c>
      <c r="L192" s="1">
        <v>3.37</v>
      </c>
      <c r="M192" s="1">
        <v>28.32</v>
      </c>
      <c r="N192" s="1">
        <v>8.8000000000000007</v>
      </c>
      <c r="O192" s="1">
        <v>8.1999999999999993</v>
      </c>
      <c r="P192" s="1">
        <v>50.7</v>
      </c>
      <c r="Q192" s="1">
        <v>36.1</v>
      </c>
      <c r="R192" s="1">
        <v>2.19</v>
      </c>
      <c r="S192" s="1">
        <v>284</v>
      </c>
      <c r="T192" s="1">
        <v>12.5</v>
      </c>
      <c r="U192" s="1">
        <v>17.93</v>
      </c>
      <c r="V192" s="1">
        <v>2600</v>
      </c>
      <c r="W192" s="1"/>
      <c r="X192" s="1">
        <v>1</v>
      </c>
      <c r="Y192" s="1">
        <v>1</v>
      </c>
      <c r="Z192" s="1">
        <v>1</v>
      </c>
      <c r="AA192" s="1">
        <v>1</v>
      </c>
    </row>
    <row r="193" spans="1:27" ht="15" thickBot="1">
      <c r="A193" s="31" t="s">
        <v>41</v>
      </c>
      <c r="B193" s="1" t="s">
        <v>422</v>
      </c>
      <c r="C193" s="1" t="s">
        <v>43</v>
      </c>
      <c r="D193" s="1">
        <v>17</v>
      </c>
      <c r="E193" s="1" t="s">
        <v>132</v>
      </c>
      <c r="F193" s="1" t="s">
        <v>65</v>
      </c>
      <c r="G193" s="1" t="s">
        <v>32</v>
      </c>
      <c r="H193" s="1" t="s">
        <v>46</v>
      </c>
      <c r="I193" s="1" t="s">
        <v>423</v>
      </c>
      <c r="J193" s="16" t="s">
        <v>9</v>
      </c>
      <c r="K193" s="1"/>
      <c r="L193" s="1"/>
      <c r="M193" s="1"/>
      <c r="N193" s="1"/>
      <c r="O193" s="1"/>
      <c r="P193" s="1">
        <v>40.4</v>
      </c>
      <c r="Q193" s="1">
        <v>39.5</v>
      </c>
      <c r="R193" s="1">
        <v>1.86</v>
      </c>
      <c r="S193" s="1">
        <v>240</v>
      </c>
      <c r="T193" s="1">
        <v>15.5</v>
      </c>
      <c r="U193" s="1">
        <v>15.26</v>
      </c>
      <c r="V193" s="1"/>
      <c r="W193" s="1">
        <v>10</v>
      </c>
      <c r="X193" s="1">
        <v>2</v>
      </c>
      <c r="Y193" s="1">
        <v>1</v>
      </c>
      <c r="Z193" s="1">
        <v>1</v>
      </c>
      <c r="AA193" s="1"/>
    </row>
    <row r="194" spans="1:27" ht="15" thickBot="1">
      <c r="A194" s="31" t="s">
        <v>97</v>
      </c>
      <c r="B194" s="1" t="s">
        <v>424</v>
      </c>
      <c r="C194" s="1" t="s">
        <v>43</v>
      </c>
      <c r="D194" s="1">
        <v>15</v>
      </c>
      <c r="E194" s="1" t="s">
        <v>303</v>
      </c>
      <c r="F194" s="1" t="s">
        <v>100</v>
      </c>
      <c r="G194" s="1" t="s">
        <v>32</v>
      </c>
      <c r="H194" s="1" t="s">
        <v>46</v>
      </c>
      <c r="I194" s="18" t="s">
        <v>425</v>
      </c>
      <c r="J194" s="16" t="s">
        <v>9</v>
      </c>
      <c r="K194" s="1"/>
      <c r="L194" s="1"/>
      <c r="M194" s="1"/>
      <c r="N194" s="1"/>
      <c r="O194" s="1"/>
      <c r="P194" s="1">
        <v>33.5</v>
      </c>
      <c r="Q194" s="1">
        <v>34.799999999999997</v>
      </c>
      <c r="R194" s="1">
        <v>2.12</v>
      </c>
      <c r="S194" s="1">
        <v>236</v>
      </c>
      <c r="T194" s="1">
        <v>12.1</v>
      </c>
      <c r="U194" s="1">
        <v>11.9</v>
      </c>
      <c r="V194" s="1"/>
      <c r="W194" s="1"/>
      <c r="X194" s="1">
        <v>2</v>
      </c>
      <c r="Y194" s="1">
        <v>1</v>
      </c>
      <c r="Z194" s="1">
        <v>1</v>
      </c>
      <c r="AA194" s="1">
        <v>1</v>
      </c>
    </row>
    <row r="195" spans="1:27" ht="15" thickBot="1">
      <c r="A195" s="31" t="s">
        <v>97</v>
      </c>
      <c r="B195" s="1" t="s">
        <v>426</v>
      </c>
      <c r="C195" s="1" t="s">
        <v>29</v>
      </c>
      <c r="D195" s="1">
        <v>17</v>
      </c>
      <c r="E195" s="1" t="s">
        <v>399</v>
      </c>
      <c r="F195" s="1" t="s">
        <v>179</v>
      </c>
      <c r="G195" s="1" t="s">
        <v>50</v>
      </c>
      <c r="H195" s="1" t="s">
        <v>51</v>
      </c>
      <c r="I195" s="1">
        <v>47.07</v>
      </c>
      <c r="J195" s="16" t="s">
        <v>9</v>
      </c>
      <c r="K195" s="1">
        <v>2.91</v>
      </c>
      <c r="L195" s="1">
        <v>3.13</v>
      </c>
      <c r="M195" s="1">
        <v>27.9</v>
      </c>
      <c r="N195" s="1">
        <v>7.84</v>
      </c>
      <c r="O195" s="1">
        <v>7.53</v>
      </c>
      <c r="P195" s="1">
        <v>43.7</v>
      </c>
      <c r="Q195" s="1">
        <v>36.299999999999997</v>
      </c>
      <c r="R195" s="1">
        <v>2.19</v>
      </c>
      <c r="S195" s="1">
        <v>249</v>
      </c>
      <c r="T195" s="1">
        <v>11.5</v>
      </c>
      <c r="U195" s="1">
        <v>12.9</v>
      </c>
      <c r="V195" s="1"/>
      <c r="W195" s="1">
        <v>11</v>
      </c>
      <c r="X195" s="1"/>
      <c r="Y195" s="1"/>
      <c r="Z195" s="1"/>
      <c r="AA195" s="1"/>
    </row>
    <row r="196" spans="1:27" ht="15" thickBot="1">
      <c r="A196" s="31" t="s">
        <v>35</v>
      </c>
      <c r="B196" s="1" t="s">
        <v>427</v>
      </c>
      <c r="C196" s="1" t="s">
        <v>29</v>
      </c>
      <c r="D196" s="1">
        <v>17</v>
      </c>
      <c r="E196" s="1" t="s">
        <v>307</v>
      </c>
      <c r="F196" s="1" t="s">
        <v>108</v>
      </c>
      <c r="G196" s="1" t="s">
        <v>61</v>
      </c>
      <c r="H196" s="1" t="s">
        <v>62</v>
      </c>
      <c r="I196" s="1">
        <v>37.82</v>
      </c>
      <c r="J196" s="16" t="s">
        <v>9</v>
      </c>
      <c r="K196" s="1">
        <v>3.09</v>
      </c>
      <c r="L196" s="1">
        <v>3.41</v>
      </c>
      <c r="M196" s="1">
        <v>30.73</v>
      </c>
      <c r="N196" s="1">
        <v>8.93</v>
      </c>
      <c r="O196" s="1">
        <v>8.52</v>
      </c>
      <c r="P196" s="1">
        <v>55</v>
      </c>
      <c r="Q196" s="1">
        <v>38.9</v>
      </c>
      <c r="R196" s="1">
        <v>2.46</v>
      </c>
      <c r="S196" s="1">
        <v>281</v>
      </c>
      <c r="T196" s="1">
        <v>15</v>
      </c>
      <c r="U196" s="1">
        <v>14.3</v>
      </c>
      <c r="V196" s="1"/>
      <c r="W196" s="1">
        <v>13.6</v>
      </c>
      <c r="X196" s="1">
        <v>1</v>
      </c>
      <c r="Y196" s="1">
        <v>1</v>
      </c>
      <c r="Z196" s="1">
        <v>1</v>
      </c>
      <c r="AA196" s="1">
        <v>1</v>
      </c>
    </row>
    <row r="197" spans="1:27" ht="15" thickBot="1">
      <c r="A197" s="31" t="s">
        <v>41</v>
      </c>
      <c r="B197" s="1" t="s">
        <v>428</v>
      </c>
      <c r="C197" s="1" t="s">
        <v>43</v>
      </c>
      <c r="D197" s="1">
        <v>16</v>
      </c>
      <c r="E197" s="1" t="s">
        <v>64</v>
      </c>
      <c r="F197" s="1" t="s">
        <v>65</v>
      </c>
      <c r="G197" s="1" t="s">
        <v>84</v>
      </c>
      <c r="H197" s="1" t="s">
        <v>118</v>
      </c>
      <c r="I197" s="1" t="s">
        <v>429</v>
      </c>
      <c r="J197" s="16" t="s">
        <v>9</v>
      </c>
      <c r="K197" s="1">
        <v>3.37</v>
      </c>
      <c r="L197" s="1">
        <v>4.0999999999999996</v>
      </c>
      <c r="M197" s="1">
        <v>21.95</v>
      </c>
      <c r="N197" s="1">
        <v>6.28</v>
      </c>
      <c r="O197" s="1">
        <v>6.05</v>
      </c>
      <c r="P197" s="1">
        <v>28</v>
      </c>
      <c r="Q197" s="1">
        <v>26.3</v>
      </c>
      <c r="R197" s="1">
        <v>1.38</v>
      </c>
      <c r="S197" s="1">
        <v>198</v>
      </c>
      <c r="T197" s="1">
        <v>12.5</v>
      </c>
      <c r="U197" s="1">
        <v>10.220000000000001</v>
      </c>
      <c r="V197" s="1">
        <v>3060</v>
      </c>
      <c r="W197" s="1"/>
      <c r="X197" s="1">
        <v>1</v>
      </c>
      <c r="Y197" s="1">
        <v>1</v>
      </c>
      <c r="Z197" s="1">
        <v>1</v>
      </c>
      <c r="AA197" s="1"/>
    </row>
    <row r="198" spans="1:27" ht="15" thickBot="1">
      <c r="A198" s="31" t="s">
        <v>57</v>
      </c>
      <c r="B198" s="1" t="s">
        <v>430</v>
      </c>
      <c r="C198" s="1" t="s">
        <v>43</v>
      </c>
      <c r="D198" s="1">
        <v>15</v>
      </c>
      <c r="E198" s="1" t="s">
        <v>88</v>
      </c>
      <c r="F198" s="1" t="s">
        <v>89</v>
      </c>
      <c r="G198" s="1" t="s">
        <v>32</v>
      </c>
      <c r="H198" s="1" t="s">
        <v>259</v>
      </c>
      <c r="I198" s="1">
        <v>42.19</v>
      </c>
      <c r="J198" s="16" t="s">
        <v>9</v>
      </c>
      <c r="K198" s="1">
        <v>3.66</v>
      </c>
      <c r="L198" s="1">
        <v>4.34</v>
      </c>
      <c r="M198" s="1">
        <v>19.690000000000001</v>
      </c>
      <c r="N198" s="1">
        <v>5.75</v>
      </c>
      <c r="O198" s="1">
        <v>5.84</v>
      </c>
      <c r="P198" s="1">
        <v>29.1</v>
      </c>
      <c r="Q198" s="1">
        <v>28.2</v>
      </c>
      <c r="R198" s="1">
        <v>1.29</v>
      </c>
      <c r="S198" s="1">
        <v>205</v>
      </c>
      <c r="T198" s="1">
        <v>15</v>
      </c>
      <c r="U198" s="1">
        <v>11.65</v>
      </c>
      <c r="V198" s="1"/>
      <c r="W198" s="1">
        <v>7.5</v>
      </c>
      <c r="X198" s="1">
        <v>1</v>
      </c>
      <c r="Y198" s="1">
        <v>1</v>
      </c>
      <c r="Z198" s="1">
        <v>1</v>
      </c>
      <c r="AA198" s="1">
        <v>3</v>
      </c>
    </row>
    <row r="199" spans="1:27" ht="15" thickBot="1">
      <c r="A199" s="31" t="s">
        <v>57</v>
      </c>
      <c r="B199" s="1" t="s">
        <v>431</v>
      </c>
      <c r="C199" s="1" t="s">
        <v>29</v>
      </c>
      <c r="D199" s="1">
        <v>15</v>
      </c>
      <c r="E199" s="1" t="s">
        <v>59</v>
      </c>
      <c r="F199" s="1" t="s">
        <v>60</v>
      </c>
      <c r="G199" s="1" t="s">
        <v>50</v>
      </c>
      <c r="H199" s="1" t="s">
        <v>392</v>
      </c>
      <c r="I199" s="1">
        <v>17.12</v>
      </c>
      <c r="J199" s="16" t="s">
        <v>9</v>
      </c>
      <c r="K199" s="1">
        <v>2.81</v>
      </c>
      <c r="L199" s="1">
        <v>3.24</v>
      </c>
      <c r="M199" s="1">
        <v>25.94</v>
      </c>
      <c r="N199" s="1">
        <v>7.37</v>
      </c>
      <c r="O199" s="1">
        <v>7.48</v>
      </c>
      <c r="P199" s="1">
        <v>43</v>
      </c>
      <c r="Q199" s="1">
        <v>27.1</v>
      </c>
      <c r="R199" s="1">
        <v>1.81</v>
      </c>
      <c r="S199" s="1">
        <v>251</v>
      </c>
      <c r="T199" s="1">
        <v>10.050000000000001</v>
      </c>
      <c r="U199" s="1">
        <v>11.86</v>
      </c>
      <c r="V199" s="1"/>
      <c r="W199" s="1">
        <v>10.199999999999999</v>
      </c>
      <c r="X199" s="1">
        <v>3</v>
      </c>
      <c r="Y199" s="1">
        <v>1</v>
      </c>
      <c r="Z199" s="1">
        <v>1</v>
      </c>
      <c r="AA199" s="1">
        <v>1</v>
      </c>
    </row>
    <row r="200" spans="1:27" ht="15" thickBot="1">
      <c r="A200" s="31" t="s">
        <v>27</v>
      </c>
      <c r="B200" s="1" t="s">
        <v>432</v>
      </c>
      <c r="C200" s="1" t="s">
        <v>29</v>
      </c>
      <c r="D200" s="1">
        <v>15</v>
      </c>
      <c r="E200" s="1" t="s">
        <v>228</v>
      </c>
      <c r="F200" s="1" t="s">
        <v>31</v>
      </c>
      <c r="G200" s="1" t="s">
        <v>32</v>
      </c>
      <c r="H200" s="1" t="s">
        <v>33</v>
      </c>
      <c r="I200" s="1" t="s">
        <v>433</v>
      </c>
      <c r="J200" s="16" t="s">
        <v>9</v>
      </c>
      <c r="K200" s="1">
        <v>3.25</v>
      </c>
      <c r="L200" s="1">
        <v>3.67</v>
      </c>
      <c r="M200" s="1">
        <v>24.56</v>
      </c>
      <c r="N200" s="1">
        <v>6.99</v>
      </c>
      <c r="O200" s="1">
        <v>7.06</v>
      </c>
      <c r="P200" s="1">
        <v>31.8</v>
      </c>
      <c r="Q200" s="1">
        <v>27.9</v>
      </c>
      <c r="R200" s="1">
        <v>1.49</v>
      </c>
      <c r="S200" s="1">
        <v>241</v>
      </c>
      <c r="T200" s="1">
        <v>9.6</v>
      </c>
      <c r="U200" s="1">
        <v>13.65</v>
      </c>
      <c r="V200" s="1">
        <v>2778</v>
      </c>
      <c r="W200" s="1"/>
      <c r="X200" s="1">
        <v>2</v>
      </c>
      <c r="Y200" s="1">
        <v>1</v>
      </c>
      <c r="Z200" s="1">
        <v>1</v>
      </c>
      <c r="AA200" s="1">
        <v>1</v>
      </c>
    </row>
    <row r="201" spans="1:27" ht="15" thickBot="1">
      <c r="A201" s="31" t="s">
        <v>97</v>
      </c>
      <c r="B201" s="1" t="s">
        <v>434</v>
      </c>
      <c r="C201" s="1" t="s">
        <v>29</v>
      </c>
      <c r="D201" s="1">
        <v>16</v>
      </c>
      <c r="E201" s="1" t="s">
        <v>370</v>
      </c>
      <c r="F201" s="1" t="s">
        <v>179</v>
      </c>
      <c r="G201" s="1" t="s">
        <v>84</v>
      </c>
      <c r="H201" s="1" t="s">
        <v>85</v>
      </c>
      <c r="I201" s="3">
        <v>2.8510416666666667E-3</v>
      </c>
      <c r="J201" s="16" t="s">
        <v>9</v>
      </c>
      <c r="K201" s="1">
        <v>3.24</v>
      </c>
      <c r="L201" s="1">
        <v>3.71</v>
      </c>
      <c r="M201" s="1">
        <v>25.63</v>
      </c>
      <c r="N201" s="1">
        <v>7.32</v>
      </c>
      <c r="O201" s="1">
        <v>7.07</v>
      </c>
      <c r="P201" s="1">
        <v>39.700000000000003</v>
      </c>
      <c r="Q201" s="1">
        <v>34.200000000000003</v>
      </c>
      <c r="R201" s="1">
        <v>1.82</v>
      </c>
      <c r="S201" s="1">
        <v>242</v>
      </c>
      <c r="T201" s="1">
        <v>9.9</v>
      </c>
      <c r="U201" s="1">
        <v>10.5</v>
      </c>
      <c r="V201" s="1"/>
      <c r="W201" s="1">
        <v>14.9</v>
      </c>
      <c r="X201" s="1">
        <v>1</v>
      </c>
      <c r="Y201" s="1">
        <v>1</v>
      </c>
      <c r="Z201" s="1">
        <v>1</v>
      </c>
      <c r="AA201" s="1">
        <v>1</v>
      </c>
    </row>
    <row r="202" spans="1:27" ht="15" thickBot="1">
      <c r="A202" s="31">
        <v>45261</v>
      </c>
      <c r="B202" s="1" t="s">
        <v>435</v>
      </c>
      <c r="C202" s="1" t="s">
        <v>43</v>
      </c>
      <c r="D202" s="1">
        <v>17</v>
      </c>
      <c r="E202" s="1" t="s">
        <v>264</v>
      </c>
      <c r="F202" s="1" t="s">
        <v>105</v>
      </c>
      <c r="G202" s="1" t="s">
        <v>32</v>
      </c>
      <c r="H202" s="1" t="s">
        <v>66</v>
      </c>
      <c r="I202" s="1">
        <v>16.54</v>
      </c>
      <c r="J202" s="16" t="s">
        <v>9</v>
      </c>
      <c r="K202" s="1">
        <v>3.29</v>
      </c>
      <c r="L202" s="1">
        <v>3.85</v>
      </c>
      <c r="M202" s="1">
        <v>22.71</v>
      </c>
      <c r="N202" s="1">
        <v>6.72</v>
      </c>
      <c r="O202" s="1">
        <v>6.93</v>
      </c>
      <c r="P202" s="1">
        <v>43.7</v>
      </c>
      <c r="Q202" s="1">
        <v>34.799999999999997</v>
      </c>
      <c r="R202" s="1">
        <v>2.2200000000000002</v>
      </c>
      <c r="S202" s="1">
        <v>238</v>
      </c>
      <c r="T202" s="1">
        <v>18.3</v>
      </c>
      <c r="U202" s="1">
        <v>14.4</v>
      </c>
      <c r="V202" s="1"/>
      <c r="W202" s="1">
        <v>8.01</v>
      </c>
      <c r="X202" s="1">
        <v>1</v>
      </c>
      <c r="Y202" s="1">
        <v>1</v>
      </c>
      <c r="Z202" s="1">
        <v>1</v>
      </c>
      <c r="AA202" s="1">
        <v>1</v>
      </c>
    </row>
    <row r="203" spans="1:27" ht="15" thickBot="1">
      <c r="A203" s="31" t="s">
        <v>27</v>
      </c>
      <c r="B203" s="1" t="s">
        <v>436</v>
      </c>
      <c r="C203" s="1" t="s">
        <v>29</v>
      </c>
      <c r="D203" s="1">
        <v>18</v>
      </c>
      <c r="E203" s="1" t="s">
        <v>49</v>
      </c>
      <c r="F203" s="1" t="s">
        <v>31</v>
      </c>
      <c r="G203" s="1" t="s">
        <v>84</v>
      </c>
      <c r="H203" s="1" t="s">
        <v>133</v>
      </c>
      <c r="I203" s="1" t="s">
        <v>437</v>
      </c>
      <c r="J203" s="16" t="s">
        <v>9</v>
      </c>
      <c r="K203" s="1">
        <v>3.11</v>
      </c>
      <c r="L203" s="1">
        <v>3.58</v>
      </c>
      <c r="M203" s="1">
        <v>25.99</v>
      </c>
      <c r="N203" s="1">
        <v>7.36</v>
      </c>
      <c r="O203" s="1">
        <v>7.5</v>
      </c>
      <c r="P203" s="1">
        <v>34</v>
      </c>
      <c r="Q203" s="1">
        <v>30.8</v>
      </c>
      <c r="R203" s="1">
        <v>1.82</v>
      </c>
      <c r="S203" s="1">
        <v>250</v>
      </c>
      <c r="T203" s="1">
        <v>11.2</v>
      </c>
      <c r="U203" s="1">
        <v>15.4</v>
      </c>
      <c r="V203" s="1">
        <v>3600</v>
      </c>
      <c r="W203" s="1"/>
      <c r="X203" s="1">
        <v>1</v>
      </c>
      <c r="Y203" s="1">
        <v>1</v>
      </c>
      <c r="Z203" s="1">
        <v>1</v>
      </c>
      <c r="AA203" s="1">
        <v>1</v>
      </c>
    </row>
    <row r="204" spans="1:27" ht="15" thickBot="1">
      <c r="A204" s="31" t="s">
        <v>35</v>
      </c>
      <c r="B204" s="1" t="s">
        <v>438</v>
      </c>
      <c r="C204" s="1" t="s">
        <v>29</v>
      </c>
      <c r="D204" s="1">
        <v>15</v>
      </c>
      <c r="E204" s="1" t="s">
        <v>172</v>
      </c>
      <c r="F204" s="1" t="s">
        <v>145</v>
      </c>
      <c r="G204" s="1" t="s">
        <v>50</v>
      </c>
      <c r="H204" s="1" t="s">
        <v>70</v>
      </c>
      <c r="I204" s="1">
        <v>7.21</v>
      </c>
      <c r="J204" s="16" t="s">
        <v>9</v>
      </c>
      <c r="K204" s="1">
        <v>3.05</v>
      </c>
      <c r="L204" s="1">
        <v>3.26</v>
      </c>
      <c r="M204" s="1">
        <v>26.25</v>
      </c>
      <c r="N204" s="1">
        <v>7.09</v>
      </c>
      <c r="O204" s="1">
        <v>6.92</v>
      </c>
      <c r="P204" s="1">
        <v>47.1</v>
      </c>
      <c r="Q204" s="1">
        <v>26.5</v>
      </c>
      <c r="R204" s="1">
        <v>1.51</v>
      </c>
      <c r="S204" s="1">
        <v>252</v>
      </c>
      <c r="T204" s="1">
        <v>12.98</v>
      </c>
      <c r="U204" s="1">
        <v>13.25</v>
      </c>
      <c r="V204" s="1"/>
      <c r="W204" s="1">
        <v>11.2</v>
      </c>
      <c r="X204" s="1">
        <v>1</v>
      </c>
      <c r="Y204" s="1">
        <v>1</v>
      </c>
      <c r="Z204" s="1">
        <v>1</v>
      </c>
      <c r="AA204" s="1"/>
    </row>
    <row r="205" spans="1:27" ht="15" thickBot="1">
      <c r="A205" s="31" t="s">
        <v>27</v>
      </c>
      <c r="B205" s="1" t="s">
        <v>439</v>
      </c>
      <c r="C205" s="1" t="s">
        <v>29</v>
      </c>
      <c r="D205" s="1">
        <v>17</v>
      </c>
      <c r="E205" s="1" t="s">
        <v>440</v>
      </c>
      <c r="F205" s="1" t="s">
        <v>31</v>
      </c>
      <c r="G205" s="1" t="s">
        <v>84</v>
      </c>
      <c r="H205" s="1" t="s">
        <v>118</v>
      </c>
      <c r="I205" s="1" t="s">
        <v>441</v>
      </c>
      <c r="J205" s="16" t="s">
        <v>9</v>
      </c>
      <c r="K205" s="1">
        <v>3.24</v>
      </c>
      <c r="L205" s="1">
        <v>3.31</v>
      </c>
      <c r="M205" s="1">
        <v>24.85</v>
      </c>
      <c r="N205" s="1">
        <v>7.41</v>
      </c>
      <c r="O205" s="1">
        <v>7.28</v>
      </c>
      <c r="P205" s="1">
        <v>32.200000000000003</v>
      </c>
      <c r="Q205" s="1">
        <v>32.200000000000003</v>
      </c>
      <c r="R205" s="1"/>
      <c r="S205" s="1">
        <v>248</v>
      </c>
      <c r="T205" s="1">
        <v>11.95</v>
      </c>
      <c r="U205" s="1">
        <v>12.3</v>
      </c>
      <c r="V205" s="1">
        <v>3810</v>
      </c>
      <c r="W205" s="1"/>
      <c r="X205" s="1">
        <v>1</v>
      </c>
      <c r="Y205" s="1">
        <v>1</v>
      </c>
      <c r="Z205" s="1">
        <v>1</v>
      </c>
      <c r="AA205" s="1">
        <v>1</v>
      </c>
    </row>
    <row r="206" spans="1:27" ht="15" thickBot="1">
      <c r="A206" s="31" t="s">
        <v>35</v>
      </c>
      <c r="B206" s="1" t="s">
        <v>442</v>
      </c>
      <c r="C206" s="1" t="s">
        <v>29</v>
      </c>
      <c r="D206" s="1">
        <v>16</v>
      </c>
      <c r="E206" s="1" t="s">
        <v>307</v>
      </c>
      <c r="F206" s="1" t="s">
        <v>108</v>
      </c>
      <c r="G206" s="1" t="s">
        <v>50</v>
      </c>
      <c r="H206" s="1" t="s">
        <v>51</v>
      </c>
      <c r="I206" s="1">
        <v>49.14</v>
      </c>
      <c r="J206" s="16" t="s">
        <v>9</v>
      </c>
      <c r="K206" s="1">
        <v>3.08</v>
      </c>
      <c r="L206" s="1">
        <v>3.2</v>
      </c>
      <c r="M206" s="1">
        <v>30.47</v>
      </c>
      <c r="N206" s="1">
        <v>8.2200000000000006</v>
      </c>
      <c r="O206" s="1">
        <v>8.3699999999999992</v>
      </c>
      <c r="P206" s="1">
        <v>53.7</v>
      </c>
      <c r="Q206" s="1">
        <v>46.4</v>
      </c>
      <c r="R206" s="1">
        <v>3.03</v>
      </c>
      <c r="S206" s="1">
        <v>275</v>
      </c>
      <c r="T206" s="1">
        <v>10.65</v>
      </c>
      <c r="U206" s="1">
        <v>11.85</v>
      </c>
      <c r="V206" s="1"/>
      <c r="W206" s="1"/>
      <c r="X206" s="1">
        <v>3</v>
      </c>
      <c r="Y206" s="1">
        <v>2</v>
      </c>
      <c r="Z206" s="1">
        <v>2</v>
      </c>
      <c r="AA206" s="1">
        <v>1</v>
      </c>
    </row>
    <row r="207" spans="1:27" ht="15" thickBot="1">
      <c r="A207" s="31" t="s">
        <v>27</v>
      </c>
      <c r="B207" s="1" t="s">
        <v>443</v>
      </c>
      <c r="C207" s="1" t="s">
        <v>29</v>
      </c>
      <c r="D207" s="1">
        <v>15</v>
      </c>
      <c r="E207" s="1" t="s">
        <v>37</v>
      </c>
      <c r="F207" s="1" t="s">
        <v>73</v>
      </c>
      <c r="G207" s="1" t="s">
        <v>50</v>
      </c>
      <c r="H207" s="1" t="s">
        <v>392</v>
      </c>
      <c r="I207" s="1">
        <v>17.190000000000001</v>
      </c>
      <c r="J207" s="16" t="s">
        <v>9</v>
      </c>
      <c r="K207" s="1">
        <v>2.91</v>
      </c>
      <c r="L207" s="1">
        <v>3.29</v>
      </c>
      <c r="M207" s="1">
        <v>25.98</v>
      </c>
      <c r="N207" s="1">
        <v>7.45</v>
      </c>
      <c r="O207" s="1">
        <v>7.28</v>
      </c>
      <c r="P207" s="1">
        <v>37.5</v>
      </c>
      <c r="Q207" s="1">
        <v>33.200000000000003</v>
      </c>
      <c r="R207" s="1">
        <v>1.98</v>
      </c>
      <c r="S207" s="1">
        <v>264</v>
      </c>
      <c r="T207" s="1">
        <v>11.85</v>
      </c>
      <c r="U207" s="1">
        <v>14.98</v>
      </c>
      <c r="V207" s="1">
        <v>2780</v>
      </c>
      <c r="W207" s="1"/>
      <c r="X207" s="1">
        <v>1</v>
      </c>
      <c r="Y207" s="1">
        <v>1</v>
      </c>
      <c r="Z207" s="1">
        <v>2</v>
      </c>
      <c r="AA207" s="1">
        <v>1</v>
      </c>
    </row>
    <row r="208" spans="1:27" ht="15" thickBot="1">
      <c r="A208" s="31" t="s">
        <v>27</v>
      </c>
      <c r="B208" s="1" t="s">
        <v>444</v>
      </c>
      <c r="C208" s="1" t="s">
        <v>29</v>
      </c>
      <c r="D208" s="1">
        <v>16</v>
      </c>
      <c r="E208" s="1" t="s">
        <v>445</v>
      </c>
      <c r="F208" s="1" t="s">
        <v>31</v>
      </c>
      <c r="G208" s="1" t="s">
        <v>84</v>
      </c>
      <c r="H208" s="1" t="s">
        <v>125</v>
      </c>
      <c r="I208" s="1" t="s">
        <v>446</v>
      </c>
      <c r="J208" s="16" t="s">
        <v>9</v>
      </c>
      <c r="K208" s="1">
        <v>3.39</v>
      </c>
      <c r="L208" s="1">
        <v>4.07</v>
      </c>
      <c r="M208" s="1">
        <v>24.52</v>
      </c>
      <c r="N208" s="1">
        <v>6.88</v>
      </c>
      <c r="O208" s="1">
        <v>6.62</v>
      </c>
      <c r="P208" s="1">
        <v>33.1</v>
      </c>
      <c r="Q208" s="1">
        <v>26.4</v>
      </c>
      <c r="R208" s="1">
        <v>1.44</v>
      </c>
      <c r="S208" s="1">
        <v>226</v>
      </c>
      <c r="T208" s="1">
        <v>11.1</v>
      </c>
      <c r="U208" s="1">
        <v>10.45</v>
      </c>
      <c r="V208" s="1">
        <v>3594</v>
      </c>
      <c r="W208" s="1"/>
      <c r="X208" s="1">
        <v>2</v>
      </c>
      <c r="Y208" s="1">
        <v>1</v>
      </c>
      <c r="Z208" s="1">
        <v>2</v>
      </c>
      <c r="AA208" s="1">
        <v>1</v>
      </c>
    </row>
    <row r="209" spans="1:27" ht="15" thickBot="1">
      <c r="A209" s="31" t="s">
        <v>57</v>
      </c>
      <c r="B209" s="1" t="s">
        <v>447</v>
      </c>
      <c r="C209" s="1" t="s">
        <v>29</v>
      </c>
      <c r="D209" s="1">
        <v>18</v>
      </c>
      <c r="E209" s="1" t="s">
        <v>317</v>
      </c>
      <c r="F209" s="1" t="s">
        <v>60</v>
      </c>
      <c r="G209" s="1" t="s">
        <v>39</v>
      </c>
      <c r="H209" s="1" t="s">
        <v>245</v>
      </c>
      <c r="I209" s="1">
        <v>6.89</v>
      </c>
      <c r="J209" s="16" t="s">
        <v>9</v>
      </c>
      <c r="K209" s="1">
        <v>3.11</v>
      </c>
      <c r="L209" s="1">
        <v>3.39</v>
      </c>
      <c r="M209" s="1">
        <v>28.5</v>
      </c>
      <c r="N209" s="1">
        <v>9.6999999999999993</v>
      </c>
      <c r="O209" s="1">
        <v>9.5</v>
      </c>
      <c r="P209" s="1"/>
      <c r="Q209" s="1"/>
      <c r="R209" s="1"/>
      <c r="S209" s="1">
        <v>275</v>
      </c>
      <c r="T209" s="1">
        <v>12.5</v>
      </c>
      <c r="U209" s="1"/>
      <c r="V209" s="1">
        <v>2950</v>
      </c>
      <c r="W209" s="1"/>
      <c r="X209" s="1">
        <v>1</v>
      </c>
      <c r="Y209" s="1">
        <v>1</v>
      </c>
      <c r="Z209" s="1">
        <v>1</v>
      </c>
      <c r="AA209" s="1">
        <v>1</v>
      </c>
    </row>
    <row r="210" spans="1:27" ht="15" thickBot="1">
      <c r="A210" s="31" t="s">
        <v>35</v>
      </c>
      <c r="B210" s="1" t="s">
        <v>448</v>
      </c>
      <c r="C210" s="1" t="s">
        <v>43</v>
      </c>
      <c r="D210" s="1">
        <v>17</v>
      </c>
      <c r="E210" s="1" t="s">
        <v>121</v>
      </c>
      <c r="F210" s="1" t="s">
        <v>122</v>
      </c>
      <c r="G210" s="1" t="s">
        <v>74</v>
      </c>
      <c r="H210" s="1" t="s">
        <v>219</v>
      </c>
      <c r="I210" s="1">
        <v>4845</v>
      </c>
      <c r="J210" s="16" t="s">
        <v>9</v>
      </c>
      <c r="K210" s="1">
        <v>3.3</v>
      </c>
      <c r="L210" s="1">
        <v>3.88</v>
      </c>
      <c r="M210" s="1">
        <v>25.21</v>
      </c>
      <c r="N210" s="1">
        <v>7.2</v>
      </c>
      <c r="O210" s="1">
        <v>7.21</v>
      </c>
      <c r="P210" s="1">
        <v>32.9</v>
      </c>
      <c r="Q210" s="1">
        <v>32</v>
      </c>
      <c r="R210" s="1">
        <v>1.49</v>
      </c>
      <c r="S210" s="1">
        <v>218</v>
      </c>
      <c r="T210" s="1">
        <v>14.15</v>
      </c>
      <c r="U210" s="1">
        <v>10.8</v>
      </c>
      <c r="V210" s="1">
        <v>2630</v>
      </c>
      <c r="W210" s="1"/>
      <c r="X210" s="1">
        <v>1</v>
      </c>
      <c r="Y210" s="1">
        <v>1</v>
      </c>
      <c r="Z210" s="1">
        <v>1</v>
      </c>
      <c r="AA210" s="1">
        <v>1</v>
      </c>
    </row>
    <row r="211" spans="1:27" ht="15" thickBot="1">
      <c r="A211" s="31" t="s">
        <v>41</v>
      </c>
      <c r="B211" s="1" t="s">
        <v>449</v>
      </c>
      <c r="C211" s="1" t="s">
        <v>29</v>
      </c>
      <c r="D211" s="1">
        <v>18</v>
      </c>
      <c r="E211" s="1" t="s">
        <v>64</v>
      </c>
      <c r="F211" s="1" t="s">
        <v>65</v>
      </c>
      <c r="G211" s="1" t="s">
        <v>39</v>
      </c>
      <c r="H211" s="1" t="s">
        <v>245</v>
      </c>
      <c r="I211" s="1">
        <v>729</v>
      </c>
      <c r="J211" s="16" t="s">
        <v>9</v>
      </c>
      <c r="K211" s="1">
        <v>3.04</v>
      </c>
      <c r="L211" s="1">
        <v>3.28</v>
      </c>
      <c r="M211" s="1">
        <v>31.9</v>
      </c>
      <c r="N211" s="1">
        <v>9.15</v>
      </c>
      <c r="O211" s="1">
        <v>9.02</v>
      </c>
      <c r="P211" s="1">
        <v>54</v>
      </c>
      <c r="Q211" s="1">
        <v>43</v>
      </c>
      <c r="R211" s="1">
        <v>2.31</v>
      </c>
      <c r="S211" s="1">
        <v>301</v>
      </c>
      <c r="T211" s="1">
        <v>11.5</v>
      </c>
      <c r="U211" s="1">
        <v>14.72</v>
      </c>
      <c r="V211" s="1">
        <v>2860</v>
      </c>
      <c r="W211" s="1"/>
      <c r="X211" s="1">
        <v>2</v>
      </c>
      <c r="Y211" s="1">
        <v>1</v>
      </c>
      <c r="Z211" s="1">
        <v>1</v>
      </c>
      <c r="AA211" s="1"/>
    </row>
    <row r="212" spans="1:27" ht="15" thickBot="1">
      <c r="A212" s="31" t="s">
        <v>35</v>
      </c>
      <c r="B212" s="1" t="s">
        <v>450</v>
      </c>
      <c r="C212" s="1" t="s">
        <v>43</v>
      </c>
      <c r="D212" s="1">
        <v>18</v>
      </c>
      <c r="E212" s="1" t="s">
        <v>172</v>
      </c>
      <c r="F212" s="1" t="s">
        <v>145</v>
      </c>
      <c r="G212" s="1" t="s">
        <v>32</v>
      </c>
      <c r="H212" s="1" t="s">
        <v>335</v>
      </c>
      <c r="I212" s="1" t="s">
        <v>451</v>
      </c>
      <c r="J212" s="16" t="s">
        <v>9</v>
      </c>
      <c r="K212" s="1">
        <v>3.33</v>
      </c>
      <c r="L212" s="1">
        <v>3.84</v>
      </c>
      <c r="M212" s="1">
        <v>25.46</v>
      </c>
      <c r="N212" s="1">
        <v>7.1</v>
      </c>
      <c r="O212" s="1">
        <v>7.11</v>
      </c>
      <c r="P212" s="1">
        <v>36.4</v>
      </c>
      <c r="Q212" s="1">
        <v>33.9</v>
      </c>
      <c r="R212" s="1">
        <v>1.82</v>
      </c>
      <c r="S212" s="1">
        <v>245</v>
      </c>
      <c r="T212" s="1">
        <v>14.8</v>
      </c>
      <c r="U212" s="1">
        <v>19.55</v>
      </c>
      <c r="V212" s="1"/>
      <c r="W212" s="1">
        <v>8.5</v>
      </c>
      <c r="X212" s="1">
        <v>1</v>
      </c>
      <c r="Y212" s="1">
        <v>1</v>
      </c>
      <c r="Z212" s="1">
        <v>1</v>
      </c>
      <c r="AA212" s="1"/>
    </row>
    <row r="213" spans="1:27" ht="15" thickBot="1">
      <c r="A213" s="31" t="s">
        <v>41</v>
      </c>
      <c r="B213" s="1" t="s">
        <v>452</v>
      </c>
      <c r="C213" s="1" t="s">
        <v>43</v>
      </c>
      <c r="D213" s="1">
        <v>15</v>
      </c>
      <c r="E213" s="1" t="s">
        <v>132</v>
      </c>
      <c r="F213" s="1" t="s">
        <v>65</v>
      </c>
      <c r="G213" s="1" t="s">
        <v>50</v>
      </c>
      <c r="H213" s="1" t="s">
        <v>70</v>
      </c>
      <c r="I213" s="1">
        <v>7.82</v>
      </c>
      <c r="J213" s="16" t="s">
        <v>9</v>
      </c>
      <c r="K213" s="1">
        <v>3.03</v>
      </c>
      <c r="L213" s="1">
        <v>3.54</v>
      </c>
      <c r="M213" s="1">
        <v>25</v>
      </c>
      <c r="N213" s="1">
        <v>7</v>
      </c>
      <c r="O213" s="1">
        <v>7.15</v>
      </c>
      <c r="P213" s="1">
        <v>43</v>
      </c>
      <c r="Q213" s="1">
        <v>32.9</v>
      </c>
      <c r="R213" s="1">
        <v>2.29</v>
      </c>
      <c r="S213" s="1">
        <v>237</v>
      </c>
      <c r="T213" s="1">
        <v>9.9</v>
      </c>
      <c r="U213" s="1">
        <v>11.2</v>
      </c>
      <c r="V213" s="1"/>
      <c r="W213" s="1">
        <v>10.039999999999999</v>
      </c>
      <c r="X213" s="1">
        <v>3</v>
      </c>
      <c r="Y213" s="1">
        <v>1</v>
      </c>
      <c r="Z213" s="1">
        <v>2</v>
      </c>
      <c r="AA213" s="1"/>
    </row>
    <row r="214" spans="1:27" ht="15" thickBot="1">
      <c r="A214" s="31" t="s">
        <v>35</v>
      </c>
      <c r="B214" s="1" t="s">
        <v>453</v>
      </c>
      <c r="C214" s="1" t="s">
        <v>29</v>
      </c>
      <c r="D214" s="1">
        <v>17</v>
      </c>
      <c r="E214" s="1" t="s">
        <v>205</v>
      </c>
      <c r="F214" s="1" t="s">
        <v>168</v>
      </c>
      <c r="G214" s="1" t="s">
        <v>39</v>
      </c>
      <c r="H214" s="1" t="s">
        <v>245</v>
      </c>
      <c r="I214" s="1">
        <v>7.81</v>
      </c>
      <c r="J214" s="16" t="s">
        <v>9</v>
      </c>
      <c r="K214" s="1">
        <v>3</v>
      </c>
      <c r="L214" s="1">
        <v>3.11</v>
      </c>
      <c r="M214" s="1">
        <v>30.9</v>
      </c>
      <c r="N214" s="1">
        <v>8.33</v>
      </c>
      <c r="O214" s="1">
        <v>8.2200000000000006</v>
      </c>
      <c r="P214" s="1">
        <v>49.3</v>
      </c>
      <c r="Q214" s="1">
        <v>37.200000000000003</v>
      </c>
      <c r="R214" s="1">
        <v>2.15</v>
      </c>
      <c r="S214" s="1">
        <v>269</v>
      </c>
      <c r="T214" s="1">
        <v>11.1</v>
      </c>
      <c r="U214" s="1">
        <v>15.61</v>
      </c>
      <c r="V214" s="1"/>
      <c r="W214" s="1">
        <v>14.3</v>
      </c>
      <c r="X214" s="1">
        <v>1</v>
      </c>
      <c r="Y214" s="1">
        <v>1</v>
      </c>
      <c r="Z214" s="1">
        <v>1</v>
      </c>
      <c r="AA214" s="1"/>
    </row>
    <row r="215" spans="1:27" ht="15" thickBot="1">
      <c r="A215" s="31" t="s">
        <v>97</v>
      </c>
      <c r="B215" s="1" t="s">
        <v>454</v>
      </c>
      <c r="C215" s="1" t="s">
        <v>43</v>
      </c>
      <c r="D215" s="1">
        <v>16</v>
      </c>
      <c r="E215" s="1" t="s">
        <v>99</v>
      </c>
      <c r="F215" s="1" t="s">
        <v>100</v>
      </c>
      <c r="G215" s="1" t="s">
        <v>39</v>
      </c>
      <c r="H215" s="1" t="s">
        <v>40</v>
      </c>
      <c r="I215" s="1">
        <v>335</v>
      </c>
      <c r="J215" s="16" t="s">
        <v>9</v>
      </c>
      <c r="K215" s="1">
        <v>3.42</v>
      </c>
      <c r="L215" s="1">
        <v>3.96</v>
      </c>
      <c r="M215" s="1">
        <v>24.55</v>
      </c>
      <c r="N215" s="1">
        <v>6.83</v>
      </c>
      <c r="O215" s="1">
        <v>7.2</v>
      </c>
      <c r="P215" s="1">
        <v>35.299999999999997</v>
      </c>
      <c r="Q215" s="1">
        <v>29.6</v>
      </c>
      <c r="R215" s="1">
        <v>1.7</v>
      </c>
      <c r="S215" s="1">
        <v>245</v>
      </c>
      <c r="T215" s="1">
        <v>15</v>
      </c>
      <c r="U215" s="1">
        <v>9.5</v>
      </c>
      <c r="V215" s="1"/>
      <c r="W215" s="1">
        <v>10</v>
      </c>
      <c r="X215" s="1">
        <v>1</v>
      </c>
      <c r="Y215" s="1">
        <v>1</v>
      </c>
      <c r="Z215" s="1">
        <v>1</v>
      </c>
      <c r="AA215" s="1">
        <v>1</v>
      </c>
    </row>
    <row r="216" spans="1:27" ht="15" thickBot="1">
      <c r="A216" s="31" t="s">
        <v>41</v>
      </c>
      <c r="B216" s="1" t="s">
        <v>455</v>
      </c>
      <c r="C216" s="1" t="s">
        <v>43</v>
      </c>
      <c r="D216" s="1">
        <v>16</v>
      </c>
      <c r="E216" s="1" t="s">
        <v>44</v>
      </c>
      <c r="F216" s="1" t="s">
        <v>45</v>
      </c>
      <c r="G216" s="1" t="s">
        <v>39</v>
      </c>
      <c r="H216" s="1" t="s">
        <v>40</v>
      </c>
      <c r="I216" s="1">
        <v>320</v>
      </c>
      <c r="J216" s="16" t="s">
        <v>9</v>
      </c>
      <c r="K216" s="1">
        <v>3.32</v>
      </c>
      <c r="L216" s="1">
        <v>3.91</v>
      </c>
      <c r="M216" s="1">
        <v>23.2</v>
      </c>
      <c r="N216" s="1">
        <v>6.38</v>
      </c>
      <c r="O216" s="1">
        <v>6.38</v>
      </c>
      <c r="P216" s="1">
        <v>28.2</v>
      </c>
      <c r="Q216" s="1">
        <v>26.5</v>
      </c>
      <c r="R216" s="1">
        <v>1.56</v>
      </c>
      <c r="S216" s="1">
        <v>218</v>
      </c>
      <c r="T216" s="1">
        <v>11.5</v>
      </c>
      <c r="U216" s="1">
        <v>12.67</v>
      </c>
      <c r="V216" s="1"/>
      <c r="W216" s="1">
        <v>8.0399999999999991</v>
      </c>
      <c r="X216" s="1">
        <v>1</v>
      </c>
      <c r="Y216" s="1">
        <v>1</v>
      </c>
      <c r="Z216" s="1">
        <v>1</v>
      </c>
      <c r="AA216" s="1"/>
    </row>
    <row r="217" spans="1:27" ht="15" thickBot="1">
      <c r="A217" s="31" t="s">
        <v>97</v>
      </c>
      <c r="B217" s="1" t="s">
        <v>456</v>
      </c>
      <c r="C217" s="1" t="s">
        <v>43</v>
      </c>
      <c r="D217" s="1">
        <v>15</v>
      </c>
      <c r="E217" s="1" t="s">
        <v>399</v>
      </c>
      <c r="F217" s="1" t="s">
        <v>179</v>
      </c>
      <c r="G217" s="1" t="s">
        <v>74</v>
      </c>
      <c r="H217" s="1" t="s">
        <v>219</v>
      </c>
      <c r="I217" s="1">
        <v>4884</v>
      </c>
      <c r="J217" s="16" t="s">
        <v>9</v>
      </c>
      <c r="K217" s="1">
        <v>3.35</v>
      </c>
      <c r="L217" s="1">
        <v>3.73</v>
      </c>
      <c r="M217" s="1">
        <v>25.87</v>
      </c>
      <c r="N217" s="1">
        <v>6.97</v>
      </c>
      <c r="O217" s="1">
        <v>7.24</v>
      </c>
      <c r="P217" s="1">
        <v>37.1</v>
      </c>
      <c r="Q217" s="1">
        <v>31.8</v>
      </c>
      <c r="R217" s="1">
        <v>2.0099999999999998</v>
      </c>
      <c r="S217" s="1">
        <v>228</v>
      </c>
      <c r="T217" s="1">
        <v>16.7</v>
      </c>
      <c r="U217" s="1">
        <v>12.3</v>
      </c>
      <c r="V217" s="1"/>
      <c r="W217" s="1">
        <v>11</v>
      </c>
      <c r="X217" s="1">
        <v>1</v>
      </c>
      <c r="Y217" s="1">
        <v>1</v>
      </c>
      <c r="Z217" s="1">
        <v>1</v>
      </c>
      <c r="AA217" s="1">
        <v>1</v>
      </c>
    </row>
    <row r="218" spans="1:27" ht="15" thickBot="1">
      <c r="A218" s="31" t="s">
        <v>35</v>
      </c>
      <c r="B218" s="1" t="s">
        <v>457</v>
      </c>
      <c r="C218" s="1" t="s">
        <v>29</v>
      </c>
      <c r="D218" s="1">
        <v>18</v>
      </c>
      <c r="E218" s="1" t="s">
        <v>458</v>
      </c>
      <c r="F218" s="1" t="s">
        <v>168</v>
      </c>
      <c r="G218" s="1" t="s">
        <v>39</v>
      </c>
      <c r="H218" s="1" t="s">
        <v>245</v>
      </c>
      <c r="I218" s="1">
        <v>7.12</v>
      </c>
      <c r="J218" s="16" t="s">
        <v>9</v>
      </c>
      <c r="K218" s="1">
        <v>2.95</v>
      </c>
      <c r="L218" s="1">
        <v>3.17</v>
      </c>
      <c r="M218" s="1">
        <v>30.45</v>
      </c>
      <c r="N218" s="1">
        <v>8.73</v>
      </c>
      <c r="O218" s="1">
        <v>8.8699999999999992</v>
      </c>
      <c r="P218" s="1">
        <v>53.2</v>
      </c>
      <c r="Q218" s="1">
        <v>42.8</v>
      </c>
      <c r="R218" s="1">
        <v>2.27</v>
      </c>
      <c r="S218" s="1">
        <v>288</v>
      </c>
      <c r="T218" s="1">
        <v>13.5</v>
      </c>
      <c r="U218" s="1">
        <v>19.010000000000002</v>
      </c>
      <c r="V218" s="1"/>
      <c r="W218" s="1">
        <v>11.6</v>
      </c>
      <c r="X218" s="1">
        <v>2</v>
      </c>
      <c r="Y218" s="1">
        <v>1</v>
      </c>
      <c r="Z218" s="1">
        <v>1</v>
      </c>
      <c r="AA218" s="1"/>
    </row>
    <row r="219" spans="1:27" ht="15" thickBot="1">
      <c r="A219" s="31" t="s">
        <v>27</v>
      </c>
      <c r="B219" s="1" t="s">
        <v>459</v>
      </c>
      <c r="C219" s="1" t="s">
        <v>43</v>
      </c>
      <c r="D219" s="1">
        <v>15</v>
      </c>
      <c r="E219" s="1" t="s">
        <v>37</v>
      </c>
      <c r="F219" s="1" t="s">
        <v>73</v>
      </c>
      <c r="G219" s="1" t="s">
        <v>84</v>
      </c>
      <c r="H219" s="1" t="s">
        <v>125</v>
      </c>
      <c r="I219" s="3">
        <v>7.4265046296296293E-3</v>
      </c>
      <c r="J219" s="16" t="s">
        <v>9</v>
      </c>
      <c r="K219" s="1">
        <v>3.71</v>
      </c>
      <c r="L219" s="1">
        <v>4.6100000000000003</v>
      </c>
      <c r="M219" s="1">
        <v>19.03</v>
      </c>
      <c r="N219" s="1">
        <v>5.75</v>
      </c>
      <c r="O219" s="1">
        <v>5.45</v>
      </c>
      <c r="P219" s="1">
        <v>26.5</v>
      </c>
      <c r="Q219" s="1">
        <v>19</v>
      </c>
      <c r="R219" s="1">
        <v>0.99</v>
      </c>
      <c r="S219" s="1">
        <v>189</v>
      </c>
      <c r="T219" s="1">
        <v>6.75</v>
      </c>
      <c r="U219" s="1">
        <v>6.07</v>
      </c>
      <c r="V219" s="1">
        <v>3180</v>
      </c>
      <c r="W219" s="1"/>
      <c r="X219" s="1">
        <v>1</v>
      </c>
      <c r="Y219" s="1">
        <v>1</v>
      </c>
      <c r="Z219" s="1">
        <v>1</v>
      </c>
      <c r="AA219" s="1">
        <v>1</v>
      </c>
    </row>
    <row r="220" spans="1:27" ht="15" thickBot="1">
      <c r="A220" s="31" t="s">
        <v>27</v>
      </c>
      <c r="B220" s="1" t="s">
        <v>460</v>
      </c>
      <c r="C220" s="1" t="s">
        <v>43</v>
      </c>
      <c r="D220" s="1">
        <v>16</v>
      </c>
      <c r="E220" s="1" t="s">
        <v>461</v>
      </c>
      <c r="F220" s="1" t="s">
        <v>83</v>
      </c>
      <c r="G220" s="1" t="s">
        <v>50</v>
      </c>
      <c r="H220" s="1" t="s">
        <v>51</v>
      </c>
      <c r="I220" s="1">
        <v>57.48</v>
      </c>
      <c r="J220" s="16" t="s">
        <v>9</v>
      </c>
      <c r="K220" s="1">
        <v>3.3</v>
      </c>
      <c r="L220" s="1">
        <v>3.82</v>
      </c>
      <c r="M220" s="1">
        <v>24.63</v>
      </c>
      <c r="N220" s="1">
        <v>6.85</v>
      </c>
      <c r="O220" s="1">
        <v>6.63</v>
      </c>
      <c r="P220" s="1">
        <v>33.700000000000003</v>
      </c>
      <c r="Q220" s="1">
        <v>28.1</v>
      </c>
      <c r="R220" s="1">
        <v>1.79</v>
      </c>
      <c r="S220" s="1">
        <v>228</v>
      </c>
      <c r="T220" s="1">
        <v>9.6999999999999993</v>
      </c>
      <c r="U220" s="1">
        <v>9.6999999999999993</v>
      </c>
      <c r="V220" s="1">
        <v>2830</v>
      </c>
      <c r="W220" s="1"/>
      <c r="X220" s="1">
        <v>1</v>
      </c>
      <c r="Y220" s="1">
        <v>1</v>
      </c>
      <c r="Z220" s="1">
        <v>1</v>
      </c>
      <c r="AA220" s="1"/>
    </row>
    <row r="221" spans="1:27" ht="15" thickBot="1">
      <c r="A221" s="31" t="s">
        <v>57</v>
      </c>
      <c r="B221" s="1" t="s">
        <v>462</v>
      </c>
      <c r="C221" s="1" t="s">
        <v>29</v>
      </c>
      <c r="D221" s="1">
        <v>15</v>
      </c>
      <c r="E221" s="1" t="s">
        <v>156</v>
      </c>
      <c r="F221" s="1" t="s">
        <v>89</v>
      </c>
      <c r="G221" s="1" t="s">
        <v>84</v>
      </c>
      <c r="H221" s="1" t="s">
        <v>195</v>
      </c>
      <c r="I221" s="34">
        <v>3.1553240740740743E-3</v>
      </c>
      <c r="J221" s="16" t="s">
        <v>9</v>
      </c>
      <c r="K221" s="1">
        <v>3.08</v>
      </c>
      <c r="L221" s="1">
        <v>3.44</v>
      </c>
      <c r="M221" s="1">
        <v>26.72</v>
      </c>
      <c r="N221" s="1">
        <v>7.59</v>
      </c>
      <c r="O221" s="1">
        <v>7.3</v>
      </c>
      <c r="P221" s="1">
        <v>35.6</v>
      </c>
      <c r="Q221" s="1">
        <v>34.4</v>
      </c>
      <c r="R221" s="1">
        <v>2.0099999999999998</v>
      </c>
      <c r="S221" s="1">
        <v>233</v>
      </c>
      <c r="T221" s="1">
        <v>8.9</v>
      </c>
      <c r="U221" s="1">
        <v>10.65</v>
      </c>
      <c r="V221" s="1">
        <v>3650</v>
      </c>
      <c r="W221" s="1"/>
      <c r="X221" s="1">
        <v>2</v>
      </c>
      <c r="Y221" s="1">
        <v>1</v>
      </c>
      <c r="Z221" s="1">
        <v>1</v>
      </c>
      <c r="AA221" s="1">
        <v>2</v>
      </c>
    </row>
    <row r="222" spans="1:27" ht="15" thickBot="1">
      <c r="A222" s="31" t="s">
        <v>57</v>
      </c>
      <c r="B222" s="1" t="s">
        <v>463</v>
      </c>
      <c r="C222" s="1" t="s">
        <v>43</v>
      </c>
      <c r="D222" s="1">
        <v>18</v>
      </c>
      <c r="E222" s="1" t="s">
        <v>156</v>
      </c>
      <c r="F222" s="1" t="s">
        <v>89</v>
      </c>
      <c r="G222" s="1" t="s">
        <v>50</v>
      </c>
      <c r="H222" s="1" t="s">
        <v>51</v>
      </c>
      <c r="I222" s="1">
        <v>56.73</v>
      </c>
      <c r="J222" s="16" t="s">
        <v>9</v>
      </c>
      <c r="K222" s="1">
        <v>3.16</v>
      </c>
      <c r="L222" s="1">
        <v>3.8</v>
      </c>
      <c r="M222" s="1">
        <v>23.25</v>
      </c>
      <c r="N222" s="1">
        <v>6.4</v>
      </c>
      <c r="O222" s="1">
        <v>6.52</v>
      </c>
      <c r="P222" s="1">
        <v>31</v>
      </c>
      <c r="Q222" s="1">
        <v>25.4</v>
      </c>
      <c r="R222" s="1">
        <v>1.25</v>
      </c>
      <c r="S222" s="1">
        <v>215</v>
      </c>
      <c r="T222" s="1">
        <v>10.45</v>
      </c>
      <c r="U222" s="1">
        <v>9.33</v>
      </c>
      <c r="V222" s="1">
        <v>3070</v>
      </c>
      <c r="W222" s="1"/>
      <c r="X222" s="1">
        <v>2</v>
      </c>
      <c r="Y222" s="1">
        <v>1</v>
      </c>
      <c r="Z222" s="1">
        <v>1</v>
      </c>
      <c r="AA222" s="1">
        <v>2</v>
      </c>
    </row>
    <row r="223" spans="1:27" ht="15" thickBot="1">
      <c r="A223" s="31" t="s">
        <v>35</v>
      </c>
      <c r="B223" s="1" t="s">
        <v>464</v>
      </c>
      <c r="C223" s="1" t="s">
        <v>29</v>
      </c>
      <c r="D223" s="1">
        <v>17</v>
      </c>
      <c r="E223" s="1" t="s">
        <v>172</v>
      </c>
      <c r="F223" s="1" t="s">
        <v>145</v>
      </c>
      <c r="G223" s="1" t="s">
        <v>39</v>
      </c>
      <c r="H223" s="1" t="s">
        <v>40</v>
      </c>
      <c r="I223" s="1">
        <v>451</v>
      </c>
      <c r="J223" s="16" t="s">
        <v>9</v>
      </c>
      <c r="K223" s="1">
        <v>3</v>
      </c>
      <c r="L223" s="1">
        <v>3.47</v>
      </c>
      <c r="M223" s="1">
        <v>28.91</v>
      </c>
      <c r="N223" s="1">
        <v>8.24</v>
      </c>
      <c r="O223" s="1">
        <v>8.1199999999999992</v>
      </c>
      <c r="P223" s="1">
        <v>44.9</v>
      </c>
      <c r="Q223" s="1">
        <v>29.6</v>
      </c>
      <c r="R223" s="1">
        <v>1.69</v>
      </c>
      <c r="S223" s="1">
        <v>279</v>
      </c>
      <c r="T223" s="1">
        <v>11.6</v>
      </c>
      <c r="U223" s="1">
        <v>13.8</v>
      </c>
      <c r="V223" s="1">
        <v>2450</v>
      </c>
      <c r="W223" s="1"/>
      <c r="X223" s="1">
        <v>1</v>
      </c>
      <c r="Y223" s="1">
        <v>1</v>
      </c>
      <c r="Z223" s="1">
        <v>1</v>
      </c>
      <c r="AA223" s="1"/>
    </row>
    <row r="224" spans="1:27" ht="15" thickBot="1">
      <c r="A224" s="31" t="s">
        <v>57</v>
      </c>
      <c r="B224" s="1" t="s">
        <v>465</v>
      </c>
      <c r="C224" s="1" t="s">
        <v>29</v>
      </c>
      <c r="D224" s="1">
        <v>15</v>
      </c>
      <c r="E224" s="1" t="s">
        <v>226</v>
      </c>
      <c r="F224" s="1" t="s">
        <v>89</v>
      </c>
      <c r="G224" s="1" t="s">
        <v>84</v>
      </c>
      <c r="H224" s="1" t="s">
        <v>466</v>
      </c>
      <c r="I224" s="3">
        <v>9.6702546296296293E-3</v>
      </c>
      <c r="J224" s="16" t="s">
        <v>9</v>
      </c>
      <c r="K224" s="1">
        <v>3.18</v>
      </c>
      <c r="L224" s="1">
        <v>3.8</v>
      </c>
      <c r="M224" s="1">
        <v>24.92</v>
      </c>
      <c r="N224" s="1">
        <v>7.34</v>
      </c>
      <c r="O224" s="1">
        <v>7.41</v>
      </c>
      <c r="P224" s="1">
        <v>29.8</v>
      </c>
      <c r="Q224" s="1">
        <v>32.1</v>
      </c>
      <c r="R224" s="1">
        <v>1.44</v>
      </c>
      <c r="S224" s="1">
        <v>236</v>
      </c>
      <c r="T224" s="1">
        <v>8.5</v>
      </c>
      <c r="U224" s="1">
        <v>10.77</v>
      </c>
      <c r="V224" s="1">
        <v>3368</v>
      </c>
      <c r="W224" s="1"/>
      <c r="X224" s="1">
        <v>2</v>
      </c>
      <c r="Y224" s="1">
        <v>1</v>
      </c>
      <c r="Z224" s="1">
        <v>1</v>
      </c>
      <c r="AA224" s="1">
        <v>2</v>
      </c>
    </row>
    <row r="225" spans="1:27" ht="15" thickBot="1">
      <c r="A225" s="31" t="s">
        <v>97</v>
      </c>
      <c r="B225" s="1" t="s">
        <v>467</v>
      </c>
      <c r="C225" s="1" t="s">
        <v>43</v>
      </c>
      <c r="D225" s="1">
        <v>15</v>
      </c>
      <c r="E225" s="1" t="s">
        <v>468</v>
      </c>
      <c r="F225" s="1" t="s">
        <v>100</v>
      </c>
      <c r="G225" s="1" t="s">
        <v>84</v>
      </c>
      <c r="H225" s="1" t="s">
        <v>85</v>
      </c>
      <c r="I225" s="5">
        <v>0.20486111111111113</v>
      </c>
      <c r="J225" s="16" t="s">
        <v>9</v>
      </c>
      <c r="K225" s="1">
        <v>3.23</v>
      </c>
      <c r="L225" s="1">
        <v>3.84</v>
      </c>
      <c r="M225" s="1">
        <v>23.65</v>
      </c>
      <c r="N225" s="1">
        <v>6.92</v>
      </c>
      <c r="O225" s="1">
        <v>6.39</v>
      </c>
      <c r="P225" s="1">
        <v>38.6</v>
      </c>
      <c r="Q225" s="1">
        <v>30.5</v>
      </c>
      <c r="R225" s="1">
        <v>1.61</v>
      </c>
      <c r="S225" s="1">
        <v>245</v>
      </c>
      <c r="T225" s="1">
        <v>9.8000000000000007</v>
      </c>
      <c r="U225" s="1">
        <v>7.9</v>
      </c>
      <c r="V225" s="1"/>
      <c r="W225" s="1">
        <v>11.2</v>
      </c>
      <c r="X225" s="1">
        <v>1</v>
      </c>
      <c r="Y225" s="1">
        <v>1</v>
      </c>
      <c r="Z225" s="1">
        <v>1</v>
      </c>
      <c r="AA225" s="1">
        <v>1</v>
      </c>
    </row>
    <row r="226" spans="1:27" ht="15" thickBot="1">
      <c r="A226" s="31" t="s">
        <v>35</v>
      </c>
      <c r="B226" s="1" t="s">
        <v>469</v>
      </c>
      <c r="C226" s="1" t="s">
        <v>29</v>
      </c>
      <c r="D226" s="1">
        <v>16</v>
      </c>
      <c r="E226" s="1" t="s">
        <v>470</v>
      </c>
      <c r="F226" s="1" t="s">
        <v>38</v>
      </c>
      <c r="G226" s="1" t="s">
        <v>39</v>
      </c>
      <c r="H226" s="1" t="s">
        <v>68</v>
      </c>
      <c r="I226" s="1">
        <v>14.31</v>
      </c>
      <c r="J226" s="16" t="s">
        <v>9</v>
      </c>
      <c r="K226" s="1">
        <v>3.12</v>
      </c>
      <c r="L226" s="1">
        <v>3.28</v>
      </c>
      <c r="M226" s="1">
        <v>32.58</v>
      </c>
      <c r="N226" s="1">
        <v>8.5500000000000007</v>
      </c>
      <c r="O226" s="1">
        <v>9.08</v>
      </c>
      <c r="P226" s="1">
        <v>51.6</v>
      </c>
      <c r="Q226" s="1">
        <v>44.1</v>
      </c>
      <c r="R226" s="1">
        <v>2.61</v>
      </c>
      <c r="S226" s="1">
        <v>289</v>
      </c>
      <c r="T226" s="1">
        <v>16.3</v>
      </c>
      <c r="U226" s="1">
        <v>16.25</v>
      </c>
      <c r="V226" s="1"/>
      <c r="W226" s="1">
        <v>11</v>
      </c>
      <c r="X226" s="1">
        <v>1</v>
      </c>
      <c r="Y226" s="1">
        <v>1</v>
      </c>
      <c r="Z226" s="1">
        <v>1</v>
      </c>
      <c r="AA226" s="1">
        <v>1</v>
      </c>
    </row>
    <row r="227" spans="1:27" ht="15" thickBot="1">
      <c r="A227" s="31" t="s">
        <v>27</v>
      </c>
      <c r="B227" s="1" t="s">
        <v>471</v>
      </c>
      <c r="C227" s="1" t="s">
        <v>29</v>
      </c>
      <c r="D227" s="1">
        <v>15</v>
      </c>
      <c r="E227" s="1" t="s">
        <v>365</v>
      </c>
      <c r="F227" s="1" t="s">
        <v>83</v>
      </c>
      <c r="G227" s="1" t="s">
        <v>39</v>
      </c>
      <c r="H227" s="1" t="s">
        <v>146</v>
      </c>
      <c r="I227" s="1">
        <v>180</v>
      </c>
      <c r="J227" s="16" t="s">
        <v>9</v>
      </c>
      <c r="K227" s="1">
        <v>3.06</v>
      </c>
      <c r="L227" s="1">
        <v>3.63</v>
      </c>
      <c r="M227" s="1">
        <v>28.21</v>
      </c>
      <c r="N227" s="1">
        <v>7.41</v>
      </c>
      <c r="O227" s="1">
        <v>7.63</v>
      </c>
      <c r="P227" s="1">
        <v>38.4</v>
      </c>
      <c r="Q227" s="1">
        <v>38.9</v>
      </c>
      <c r="R227" s="1">
        <v>2.4900000000000002</v>
      </c>
      <c r="S227" s="1">
        <v>255</v>
      </c>
      <c r="T227" s="1">
        <v>10.4</v>
      </c>
      <c r="U227" s="1">
        <v>14.6</v>
      </c>
      <c r="V227" s="1"/>
      <c r="W227" s="1">
        <v>9.6</v>
      </c>
      <c r="X227" s="1">
        <v>1</v>
      </c>
      <c r="Y227" s="1">
        <v>1</v>
      </c>
      <c r="Z227" s="1">
        <v>1</v>
      </c>
      <c r="AA227" s="1"/>
    </row>
    <row r="228" spans="1:27" ht="15" thickBot="1">
      <c r="A228" s="31" t="s">
        <v>27</v>
      </c>
      <c r="B228" s="1" t="s">
        <v>472</v>
      </c>
      <c r="C228" s="1" t="s">
        <v>29</v>
      </c>
      <c r="D228" s="1">
        <v>17</v>
      </c>
      <c r="E228" s="1" t="s">
        <v>37</v>
      </c>
      <c r="F228" s="1" t="s">
        <v>73</v>
      </c>
      <c r="G228" s="1" t="s">
        <v>50</v>
      </c>
      <c r="H228" s="1" t="s">
        <v>116</v>
      </c>
      <c r="I228" s="2">
        <v>10.79</v>
      </c>
      <c r="J228" s="16" t="s">
        <v>9</v>
      </c>
      <c r="K228" s="1">
        <v>2.82</v>
      </c>
      <c r="L228" s="1">
        <v>3.24</v>
      </c>
      <c r="M228" s="1">
        <v>25.32</v>
      </c>
      <c r="N228" s="1">
        <v>8.43</v>
      </c>
      <c r="O228" s="1">
        <v>8.4700000000000006</v>
      </c>
      <c r="P228" s="1">
        <v>49.3</v>
      </c>
      <c r="Q228" s="1">
        <v>36.5</v>
      </c>
      <c r="R228" s="1">
        <v>2.06</v>
      </c>
      <c r="S228" s="1">
        <v>286</v>
      </c>
      <c r="T228" s="1">
        <v>15</v>
      </c>
      <c r="U228" s="1">
        <v>17.850000000000001</v>
      </c>
      <c r="V228" s="1">
        <v>2750</v>
      </c>
      <c r="W228" s="1"/>
      <c r="X228" s="1">
        <v>2</v>
      </c>
      <c r="Y228" s="1">
        <v>1</v>
      </c>
      <c r="Z228" s="1">
        <v>2</v>
      </c>
      <c r="AA228" s="1">
        <v>1</v>
      </c>
    </row>
    <row r="229" spans="1:27" ht="15" thickBot="1">
      <c r="A229" s="31" t="s">
        <v>27</v>
      </c>
      <c r="B229" s="1" t="s">
        <v>473</v>
      </c>
      <c r="C229" s="1" t="s">
        <v>29</v>
      </c>
      <c r="D229" s="1">
        <v>15</v>
      </c>
      <c r="E229" s="1" t="s">
        <v>474</v>
      </c>
      <c r="F229" s="1" t="s">
        <v>73</v>
      </c>
      <c r="G229" s="1" t="s">
        <v>61</v>
      </c>
      <c r="H229" s="1" t="s">
        <v>79</v>
      </c>
      <c r="I229" s="1" t="s">
        <v>475</v>
      </c>
      <c r="J229" s="16" t="s">
        <v>9</v>
      </c>
      <c r="K229" s="1">
        <v>3.15</v>
      </c>
      <c r="L229" s="1">
        <v>3.58</v>
      </c>
      <c r="M229" s="1">
        <v>25.52</v>
      </c>
      <c r="N229" s="1">
        <v>7.54</v>
      </c>
      <c r="O229" s="1">
        <v>7.23</v>
      </c>
      <c r="P229" s="1">
        <v>44.7</v>
      </c>
      <c r="Q229" s="1">
        <v>37.200000000000003</v>
      </c>
      <c r="R229" s="1">
        <v>2.2000000000000002</v>
      </c>
      <c r="S229" s="1">
        <v>258</v>
      </c>
      <c r="T229" s="1">
        <v>11</v>
      </c>
      <c r="U229" s="1">
        <v>13.16</v>
      </c>
      <c r="V229" s="1">
        <v>2690</v>
      </c>
      <c r="W229" s="1"/>
      <c r="X229" s="1">
        <v>1</v>
      </c>
      <c r="Y229" s="1">
        <v>1</v>
      </c>
      <c r="Z229" s="1">
        <v>1</v>
      </c>
      <c r="AA229" s="1">
        <v>1</v>
      </c>
    </row>
    <row r="230" spans="1:27" ht="15" thickBot="1">
      <c r="A230" s="31" t="s">
        <v>97</v>
      </c>
      <c r="B230" s="1" t="s">
        <v>476</v>
      </c>
      <c r="C230" s="1" t="s">
        <v>43</v>
      </c>
      <c r="D230" s="1">
        <v>17</v>
      </c>
      <c r="E230" s="1" t="s">
        <v>178</v>
      </c>
      <c r="F230" s="1" t="s">
        <v>179</v>
      </c>
      <c r="G230" s="1" t="s">
        <v>50</v>
      </c>
      <c r="H230" s="1" t="s">
        <v>116</v>
      </c>
      <c r="I230" s="1">
        <v>11.85</v>
      </c>
      <c r="J230" s="16" t="s">
        <v>9</v>
      </c>
      <c r="K230" s="1">
        <v>3.11</v>
      </c>
      <c r="L230" s="1">
        <v>3.47</v>
      </c>
      <c r="M230" s="1">
        <v>24.77</v>
      </c>
      <c r="N230" s="1">
        <v>6.83</v>
      </c>
      <c r="O230" s="1">
        <v>6.57</v>
      </c>
      <c r="P230" s="1">
        <v>29.4</v>
      </c>
      <c r="Q230" s="1">
        <v>32.9</v>
      </c>
      <c r="R230" s="1">
        <v>2.0099999999999998</v>
      </c>
      <c r="S230" s="1">
        <v>222</v>
      </c>
      <c r="T230" s="1">
        <v>9.9</v>
      </c>
      <c r="U230" s="1">
        <v>8.6</v>
      </c>
      <c r="V230" s="1"/>
      <c r="W230" s="1">
        <v>8.4</v>
      </c>
      <c r="X230" s="1">
        <v>1</v>
      </c>
      <c r="Y230" s="1">
        <v>1</v>
      </c>
      <c r="Z230" s="1">
        <v>1</v>
      </c>
      <c r="AA230" s="1">
        <v>1</v>
      </c>
    </row>
    <row r="231" spans="1:27" ht="15" thickBot="1">
      <c r="A231" s="31" t="s">
        <v>97</v>
      </c>
      <c r="B231" s="1" t="s">
        <v>477</v>
      </c>
      <c r="C231" s="1" t="s">
        <v>29</v>
      </c>
      <c r="D231" s="1">
        <v>17</v>
      </c>
      <c r="E231" s="1" t="s">
        <v>478</v>
      </c>
      <c r="F231" s="1" t="s">
        <v>179</v>
      </c>
      <c r="G231" s="1" t="s">
        <v>32</v>
      </c>
      <c r="H231" s="1" t="s">
        <v>479</v>
      </c>
      <c r="I231" s="1">
        <v>58.79</v>
      </c>
      <c r="J231" s="16" t="s">
        <v>9</v>
      </c>
      <c r="K231" s="1">
        <v>3.46</v>
      </c>
      <c r="L231" s="1">
        <v>3.74</v>
      </c>
      <c r="M231" s="1">
        <v>22.64</v>
      </c>
      <c r="N231" s="1">
        <v>6.85</v>
      </c>
      <c r="O231" s="1">
        <v>6.96</v>
      </c>
      <c r="P231" s="1">
        <v>37.1</v>
      </c>
      <c r="Q231" s="1">
        <v>37.9</v>
      </c>
      <c r="R231" s="1">
        <v>1.61</v>
      </c>
      <c r="S231" s="1">
        <v>220</v>
      </c>
      <c r="T231" s="1">
        <v>11.9</v>
      </c>
      <c r="U231" s="1">
        <v>14.5</v>
      </c>
      <c r="V231" s="1"/>
      <c r="W231" s="1">
        <v>9</v>
      </c>
      <c r="X231" s="1">
        <v>2</v>
      </c>
      <c r="Y231" s="1">
        <v>2</v>
      </c>
      <c r="Z231" s="1">
        <v>2</v>
      </c>
      <c r="AA231" s="1">
        <v>1</v>
      </c>
    </row>
    <row r="232" spans="1:27" ht="15" thickBot="1">
      <c r="A232" s="31" t="s">
        <v>35</v>
      </c>
      <c r="B232" s="1" t="s">
        <v>480</v>
      </c>
      <c r="C232" s="1" t="s">
        <v>43</v>
      </c>
      <c r="D232" s="1">
        <v>17</v>
      </c>
      <c r="E232" s="1" t="s">
        <v>213</v>
      </c>
      <c r="F232" s="1" t="s">
        <v>122</v>
      </c>
      <c r="G232" s="1" t="s">
        <v>32</v>
      </c>
      <c r="H232" s="1" t="s">
        <v>46</v>
      </c>
      <c r="I232" s="1">
        <v>45.95</v>
      </c>
      <c r="J232" s="16" t="s">
        <v>9</v>
      </c>
      <c r="K232" s="1">
        <v>3.4</v>
      </c>
      <c r="L232" s="1">
        <v>4.13</v>
      </c>
      <c r="M232" s="1">
        <v>23.67</v>
      </c>
      <c r="N232" s="1">
        <v>6.8</v>
      </c>
      <c r="O232" s="1">
        <v>6.9</v>
      </c>
      <c r="P232" s="1">
        <v>33.700000000000003</v>
      </c>
      <c r="Q232" s="1">
        <v>31</v>
      </c>
      <c r="R232" s="1">
        <v>1.78</v>
      </c>
      <c r="S232" s="1">
        <v>213</v>
      </c>
      <c r="T232" s="1">
        <v>14.8</v>
      </c>
      <c r="U232" s="1">
        <v>11.7</v>
      </c>
      <c r="V232" s="1"/>
      <c r="W232" s="1">
        <v>5.0999999999999996</v>
      </c>
      <c r="X232" s="1">
        <v>1</v>
      </c>
      <c r="Y232" s="1">
        <v>1</v>
      </c>
      <c r="Z232" s="1">
        <v>1</v>
      </c>
      <c r="AA232" s="1">
        <v>2</v>
      </c>
    </row>
    <row r="233" spans="1:27" ht="15" thickBot="1">
      <c r="A233" s="31" t="s">
        <v>41</v>
      </c>
      <c r="B233" s="1" t="s">
        <v>481</v>
      </c>
      <c r="C233" s="1" t="s">
        <v>29</v>
      </c>
      <c r="D233" s="1">
        <v>15</v>
      </c>
      <c r="E233" s="1" t="s">
        <v>44</v>
      </c>
      <c r="F233" s="1" t="s">
        <v>45</v>
      </c>
      <c r="G233" s="1" t="s">
        <v>84</v>
      </c>
      <c r="H233" s="1" t="s">
        <v>133</v>
      </c>
      <c r="I233" s="1" t="s">
        <v>482</v>
      </c>
      <c r="J233" s="16" t="s">
        <v>9</v>
      </c>
      <c r="K233" s="1">
        <v>2.92</v>
      </c>
      <c r="L233" s="1">
        <v>3.35</v>
      </c>
      <c r="M233" s="1">
        <v>27.62</v>
      </c>
      <c r="N233" s="1">
        <v>7.77</v>
      </c>
      <c r="O233" s="1">
        <v>8</v>
      </c>
      <c r="P233" s="1">
        <v>45.6</v>
      </c>
      <c r="Q233" s="1">
        <v>39.5</v>
      </c>
      <c r="R233" s="1">
        <v>1.9</v>
      </c>
      <c r="S233" s="1">
        <v>264</v>
      </c>
      <c r="T233" s="1">
        <v>10.199999999999999</v>
      </c>
      <c r="U233" s="1">
        <v>13.76</v>
      </c>
      <c r="V233" s="1">
        <v>3440</v>
      </c>
      <c r="W233" s="1"/>
      <c r="X233" s="1">
        <v>3</v>
      </c>
      <c r="Y233" s="1">
        <v>1</v>
      </c>
      <c r="Z233" s="1">
        <v>1</v>
      </c>
      <c r="AA233" s="1"/>
    </row>
    <row r="234" spans="1:27" ht="15" thickBot="1">
      <c r="A234" s="31" t="s">
        <v>97</v>
      </c>
      <c r="B234" s="1" t="s">
        <v>483</v>
      </c>
      <c r="C234" s="1" t="s">
        <v>43</v>
      </c>
      <c r="D234" s="1">
        <v>17</v>
      </c>
      <c r="E234" s="1" t="s">
        <v>96</v>
      </c>
      <c r="F234" s="1" t="s">
        <v>92</v>
      </c>
      <c r="G234" s="1" t="s">
        <v>50</v>
      </c>
      <c r="H234" s="1" t="s">
        <v>116</v>
      </c>
      <c r="I234" s="2">
        <v>11.93</v>
      </c>
      <c r="J234" s="16" t="s">
        <v>9</v>
      </c>
      <c r="K234" s="1">
        <v>3.24</v>
      </c>
      <c r="L234" s="1">
        <v>3.62</v>
      </c>
      <c r="M234" s="1">
        <v>22.62</v>
      </c>
      <c r="N234" s="1">
        <v>6.67</v>
      </c>
      <c r="O234" s="1">
        <v>6.76</v>
      </c>
      <c r="P234" s="1">
        <v>41.8</v>
      </c>
      <c r="Q234" s="1">
        <v>26.2</v>
      </c>
      <c r="R234" s="1">
        <v>1.26</v>
      </c>
      <c r="S234" s="1">
        <v>231</v>
      </c>
      <c r="T234" s="1">
        <v>9.9499999999999993</v>
      </c>
      <c r="U234" s="1">
        <v>11.35</v>
      </c>
      <c r="V234" s="1"/>
      <c r="W234" s="1">
        <v>8.6</v>
      </c>
      <c r="X234" s="1">
        <v>1</v>
      </c>
      <c r="Y234" s="1">
        <v>1</v>
      </c>
      <c r="Z234" s="1">
        <v>3</v>
      </c>
      <c r="AA234" s="1"/>
    </row>
    <row r="235" spans="1:27" ht="15" thickBot="1">
      <c r="A235" s="31" t="s">
        <v>27</v>
      </c>
      <c r="B235" s="1" t="s">
        <v>484</v>
      </c>
      <c r="C235" s="1" t="s">
        <v>29</v>
      </c>
      <c r="D235" s="1">
        <v>16</v>
      </c>
      <c r="E235" s="1" t="s">
        <v>82</v>
      </c>
      <c r="F235" s="1" t="s">
        <v>83</v>
      </c>
      <c r="G235" s="1" t="s">
        <v>39</v>
      </c>
      <c r="H235" s="1" t="s">
        <v>245</v>
      </c>
      <c r="I235" s="1">
        <v>672</v>
      </c>
      <c r="J235" s="16" t="s">
        <v>9</v>
      </c>
      <c r="K235" s="1">
        <v>3.02</v>
      </c>
      <c r="L235" s="1">
        <v>3.41</v>
      </c>
      <c r="M235" s="1">
        <v>27.13</v>
      </c>
      <c r="N235" s="1">
        <v>8.1199999999999992</v>
      </c>
      <c r="O235" s="1">
        <v>7.74</v>
      </c>
      <c r="P235" s="1">
        <v>42.1</v>
      </c>
      <c r="Q235" s="1">
        <v>35</v>
      </c>
      <c r="R235" s="1">
        <v>2.1800000000000002</v>
      </c>
      <c r="S235" s="1">
        <v>258</v>
      </c>
      <c r="T235" s="1">
        <v>10.5</v>
      </c>
      <c r="U235" s="1">
        <v>16.5</v>
      </c>
      <c r="V235" s="1">
        <v>2780</v>
      </c>
      <c r="W235" s="1"/>
      <c r="X235" s="1">
        <v>1</v>
      </c>
      <c r="Y235" s="1">
        <v>1</v>
      </c>
      <c r="Z235" s="1">
        <v>1</v>
      </c>
      <c r="AA235" s="1"/>
    </row>
    <row r="236" spans="1:27" ht="15" thickBot="1">
      <c r="A236" s="31">
        <v>45261</v>
      </c>
      <c r="B236" s="1" t="s">
        <v>485</v>
      </c>
      <c r="C236" s="1" t="s">
        <v>29</v>
      </c>
      <c r="D236" s="1">
        <v>15</v>
      </c>
      <c r="E236" s="1" t="s">
        <v>174</v>
      </c>
      <c r="F236" s="1" t="s">
        <v>105</v>
      </c>
      <c r="G236" s="1" t="s">
        <v>50</v>
      </c>
      <c r="H236" s="1" t="s">
        <v>56</v>
      </c>
      <c r="I236" s="1">
        <v>36.119999999999997</v>
      </c>
      <c r="J236" s="16" t="s">
        <v>9</v>
      </c>
      <c r="K236" s="1">
        <v>2.93</v>
      </c>
      <c r="L236" s="1">
        <v>3.37</v>
      </c>
      <c r="M236" s="1">
        <v>24.92</v>
      </c>
      <c r="N236" s="1">
        <v>7.75</v>
      </c>
      <c r="O236" s="1">
        <v>7.43</v>
      </c>
      <c r="P236" s="1">
        <v>44.4</v>
      </c>
      <c r="Q236" s="1">
        <v>36</v>
      </c>
      <c r="R236" s="1">
        <v>2.0699999999999998</v>
      </c>
      <c r="S236" s="1">
        <v>252</v>
      </c>
      <c r="T236" s="1">
        <v>13.3</v>
      </c>
      <c r="U236" s="1">
        <v>14</v>
      </c>
      <c r="V236" s="1"/>
      <c r="W236" s="1">
        <v>11.11</v>
      </c>
      <c r="X236" s="1">
        <v>1</v>
      </c>
      <c r="Y236" s="1">
        <v>1</v>
      </c>
      <c r="Z236" s="1">
        <v>1</v>
      </c>
      <c r="AA236" s="1">
        <v>1</v>
      </c>
    </row>
    <row r="237" spans="1:27" ht="15" thickBot="1">
      <c r="A237" s="31" t="s">
        <v>35</v>
      </c>
      <c r="B237" s="1" t="s">
        <v>486</v>
      </c>
      <c r="C237" s="1" t="s">
        <v>29</v>
      </c>
      <c r="D237" s="1">
        <v>17</v>
      </c>
      <c r="E237" s="1" t="s">
        <v>172</v>
      </c>
      <c r="F237" s="1" t="s">
        <v>145</v>
      </c>
      <c r="G237" s="1" t="s">
        <v>50</v>
      </c>
      <c r="H237" s="1" t="s">
        <v>116</v>
      </c>
      <c r="I237" s="2">
        <v>11.08</v>
      </c>
      <c r="J237" s="16" t="s">
        <v>9</v>
      </c>
      <c r="K237" s="1">
        <v>3.04</v>
      </c>
      <c r="L237" s="1">
        <v>3.19</v>
      </c>
      <c r="M237" s="1">
        <v>25.07</v>
      </c>
      <c r="N237" s="1">
        <v>7.23</v>
      </c>
      <c r="O237" s="1">
        <v>7.06</v>
      </c>
      <c r="P237" s="1">
        <v>45.3</v>
      </c>
      <c r="Q237" s="1">
        <v>22.6</v>
      </c>
      <c r="R237" s="1">
        <v>1.38</v>
      </c>
      <c r="S237" s="1">
        <v>253</v>
      </c>
      <c r="T237" s="1">
        <v>10.62</v>
      </c>
      <c r="U237" s="1">
        <v>13.1</v>
      </c>
      <c r="V237" s="1"/>
      <c r="W237" s="1">
        <v>11.2</v>
      </c>
      <c r="X237" s="1">
        <v>2</v>
      </c>
      <c r="Y237" s="1">
        <v>1</v>
      </c>
      <c r="Z237" s="1">
        <v>2</v>
      </c>
      <c r="AA237" s="1"/>
    </row>
    <row r="238" spans="1:27" ht="15" thickBot="1">
      <c r="A238" s="31" t="s">
        <v>35</v>
      </c>
      <c r="B238" s="1" t="s">
        <v>487</v>
      </c>
      <c r="C238" s="1" t="s">
        <v>43</v>
      </c>
      <c r="D238" s="1">
        <v>15</v>
      </c>
      <c r="E238" s="1" t="s">
        <v>488</v>
      </c>
      <c r="F238" s="1" t="s">
        <v>108</v>
      </c>
      <c r="G238" s="1" t="s">
        <v>32</v>
      </c>
      <c r="H238" s="1" t="s">
        <v>259</v>
      </c>
      <c r="I238" s="1">
        <v>49.26</v>
      </c>
      <c r="J238" s="16" t="s">
        <v>9</v>
      </c>
      <c r="K238" s="1">
        <v>3.68</v>
      </c>
      <c r="L238" s="1">
        <v>4.21</v>
      </c>
      <c r="M238" s="1">
        <v>21.66</v>
      </c>
      <c r="N238" s="1">
        <v>5.9</v>
      </c>
      <c r="O238" s="1">
        <v>6.01</v>
      </c>
      <c r="P238" s="1">
        <v>32.4</v>
      </c>
      <c r="Q238" s="1">
        <v>31.8</v>
      </c>
      <c r="R238" s="1">
        <v>1.92</v>
      </c>
      <c r="S238" s="1">
        <v>200</v>
      </c>
      <c r="T238" s="1">
        <v>13.5</v>
      </c>
      <c r="U238" s="1">
        <v>11.45</v>
      </c>
      <c r="V238" s="1"/>
      <c r="W238" s="1">
        <v>6.5</v>
      </c>
      <c r="X238" s="1">
        <v>2</v>
      </c>
      <c r="Y238" s="1">
        <v>1</v>
      </c>
      <c r="Z238" s="1">
        <v>3</v>
      </c>
      <c r="AA238" s="1">
        <v>3</v>
      </c>
    </row>
    <row r="239" spans="1:27" ht="15" thickBot="1">
      <c r="A239" s="31" t="s">
        <v>35</v>
      </c>
      <c r="B239" s="1" t="s">
        <v>489</v>
      </c>
      <c r="C239" s="1" t="s">
        <v>29</v>
      </c>
      <c r="D239" s="1">
        <v>17</v>
      </c>
      <c r="E239" s="1" t="s">
        <v>107</v>
      </c>
      <c r="F239" s="1" t="s">
        <v>108</v>
      </c>
      <c r="G239" s="1" t="s">
        <v>61</v>
      </c>
      <c r="H239" s="1" t="s">
        <v>62</v>
      </c>
      <c r="I239" s="1">
        <v>38.76</v>
      </c>
      <c r="J239" s="16" t="s">
        <v>9</v>
      </c>
      <c r="K239" s="1">
        <v>2.97</v>
      </c>
      <c r="L239" s="1">
        <v>3.35</v>
      </c>
      <c r="M239" s="1">
        <v>28.7</v>
      </c>
      <c r="N239" s="1">
        <v>8.4</v>
      </c>
      <c r="O239" s="1">
        <v>8.42</v>
      </c>
      <c r="P239" s="1">
        <v>38.9</v>
      </c>
      <c r="Q239" s="1">
        <v>32</v>
      </c>
      <c r="R239" s="1">
        <v>1.78</v>
      </c>
      <c r="S239" s="1">
        <v>256</v>
      </c>
      <c r="T239" s="1">
        <v>13.2</v>
      </c>
      <c r="U239" s="1">
        <v>12</v>
      </c>
      <c r="V239" s="1">
        <v>2990</v>
      </c>
      <c r="W239" s="1"/>
      <c r="X239" s="1">
        <v>2</v>
      </c>
      <c r="Y239" s="1">
        <v>1</v>
      </c>
      <c r="Z239" s="1">
        <v>1</v>
      </c>
      <c r="AA239" s="1">
        <v>1</v>
      </c>
    </row>
    <row r="240" spans="1:27" ht="15" thickBot="1">
      <c r="A240" s="31" t="s">
        <v>35</v>
      </c>
      <c r="B240" s="1" t="s">
        <v>490</v>
      </c>
      <c r="C240" s="1" t="s">
        <v>43</v>
      </c>
      <c r="D240" s="1">
        <v>20</v>
      </c>
      <c r="E240" s="1" t="s">
        <v>307</v>
      </c>
      <c r="F240" s="1" t="s">
        <v>108</v>
      </c>
      <c r="G240" s="1" t="s">
        <v>74</v>
      </c>
      <c r="H240" s="1" t="s">
        <v>219</v>
      </c>
      <c r="I240" s="1">
        <v>5451</v>
      </c>
      <c r="J240" s="16" t="s">
        <v>9</v>
      </c>
      <c r="K240" s="1">
        <v>3.39</v>
      </c>
      <c r="L240" s="1">
        <v>3.63</v>
      </c>
      <c r="M240" s="1">
        <v>28.9</v>
      </c>
      <c r="N240" s="1">
        <v>7.85</v>
      </c>
      <c r="O240" s="1">
        <v>7.77</v>
      </c>
      <c r="P240" s="1">
        <v>41.1</v>
      </c>
      <c r="Q240" s="1">
        <v>38.4</v>
      </c>
      <c r="R240" s="1">
        <v>2.11</v>
      </c>
      <c r="S240" s="1">
        <v>249</v>
      </c>
      <c r="T240" s="1">
        <v>18.5</v>
      </c>
      <c r="U240" s="1">
        <v>14.75</v>
      </c>
      <c r="V240" s="1"/>
      <c r="W240" s="1">
        <v>10.199999999999999</v>
      </c>
      <c r="X240" s="1">
        <v>1</v>
      </c>
      <c r="Y240" s="1">
        <v>1</v>
      </c>
      <c r="Z240" s="1">
        <v>1</v>
      </c>
      <c r="AA240" s="1">
        <v>1</v>
      </c>
    </row>
    <row r="241" spans="1:27" ht="15" thickBot="1">
      <c r="A241" s="31" t="s">
        <v>57</v>
      </c>
      <c r="B241" s="1" t="s">
        <v>491</v>
      </c>
      <c r="C241" s="1" t="s">
        <v>29</v>
      </c>
      <c r="D241" s="1">
        <v>19</v>
      </c>
      <c r="E241" s="1" t="s">
        <v>313</v>
      </c>
      <c r="F241" s="1" t="s">
        <v>89</v>
      </c>
      <c r="G241" s="1" t="s">
        <v>61</v>
      </c>
      <c r="H241" s="1" t="s">
        <v>93</v>
      </c>
      <c r="I241" s="1">
        <v>55.14</v>
      </c>
      <c r="J241" s="16" t="s">
        <v>9</v>
      </c>
      <c r="K241" s="1"/>
      <c r="L241" s="1"/>
      <c r="M241" s="1">
        <v>32.590000000000003</v>
      </c>
      <c r="N241" s="1">
        <v>8.9</v>
      </c>
      <c r="O241" s="1">
        <v>8.7100000000000009</v>
      </c>
      <c r="P241" s="1"/>
      <c r="Q241" s="1"/>
      <c r="R241" s="1"/>
      <c r="S241" s="1">
        <v>280</v>
      </c>
      <c r="T241" s="1"/>
      <c r="U241" s="1"/>
      <c r="V241" s="1">
        <v>3264</v>
      </c>
      <c r="W241" s="1"/>
      <c r="X241" s="1">
        <v>1</v>
      </c>
      <c r="Y241" s="1">
        <v>1</v>
      </c>
      <c r="Z241" s="1">
        <v>1</v>
      </c>
      <c r="AA241" s="1">
        <v>1</v>
      </c>
    </row>
    <row r="242" spans="1:27" ht="15" thickBot="1">
      <c r="A242" s="31" t="s">
        <v>35</v>
      </c>
      <c r="B242" s="1" t="s">
        <v>492</v>
      </c>
      <c r="C242" s="1" t="s">
        <v>29</v>
      </c>
      <c r="D242" s="1">
        <v>17</v>
      </c>
      <c r="E242" s="1" t="s">
        <v>91</v>
      </c>
      <c r="F242" s="1" t="s">
        <v>92</v>
      </c>
      <c r="G242" s="1" t="s">
        <v>84</v>
      </c>
      <c r="H242" s="1" t="s">
        <v>133</v>
      </c>
      <c r="I242" s="1" t="s">
        <v>493</v>
      </c>
      <c r="J242" s="16" t="s">
        <v>9</v>
      </c>
      <c r="K242" s="1">
        <v>3.13</v>
      </c>
      <c r="L242" s="1">
        <v>3.45</v>
      </c>
      <c r="M242" s="1">
        <v>26.62</v>
      </c>
      <c r="N242" s="1">
        <v>7.5</v>
      </c>
      <c r="O242" s="1">
        <v>7.6</v>
      </c>
      <c r="P242" s="1">
        <v>42.5</v>
      </c>
      <c r="Q242" s="1">
        <v>28.6</v>
      </c>
      <c r="R242" s="1">
        <v>1.67</v>
      </c>
      <c r="S242" s="1">
        <v>264</v>
      </c>
      <c r="T242" s="1">
        <v>9.4499999999999993</v>
      </c>
      <c r="U242" s="1">
        <v>9.9600000000000009</v>
      </c>
      <c r="V242" s="1">
        <v>3455</v>
      </c>
      <c r="W242" s="1"/>
      <c r="X242" s="1">
        <v>1</v>
      </c>
      <c r="Y242" s="1">
        <v>2</v>
      </c>
      <c r="Z242" s="1">
        <v>2</v>
      </c>
      <c r="AA242" s="1"/>
    </row>
    <row r="243" spans="1:27" ht="15" thickBot="1">
      <c r="A243" s="31" t="s">
        <v>35</v>
      </c>
      <c r="B243" s="1" t="s">
        <v>494</v>
      </c>
      <c r="C243" s="1" t="s">
        <v>43</v>
      </c>
      <c r="D243" s="1">
        <v>15</v>
      </c>
      <c r="E243" s="1" t="s">
        <v>495</v>
      </c>
      <c r="F243" s="1" t="s">
        <v>168</v>
      </c>
      <c r="G243" s="1" t="s">
        <v>50</v>
      </c>
      <c r="H243" s="1" t="s">
        <v>70</v>
      </c>
      <c r="I243" s="1">
        <v>7.91</v>
      </c>
      <c r="J243" s="16" t="s">
        <v>9</v>
      </c>
      <c r="K243" s="1">
        <v>3.13</v>
      </c>
      <c r="L243" s="1">
        <v>3.51</v>
      </c>
      <c r="M243" s="1"/>
      <c r="N243" s="1"/>
      <c r="O243" s="1"/>
      <c r="P243" s="1">
        <v>35.5</v>
      </c>
      <c r="Q243" s="1"/>
      <c r="R243" s="1"/>
      <c r="S243" s="1">
        <v>226</v>
      </c>
      <c r="T243" s="1">
        <v>13.6</v>
      </c>
      <c r="U243" s="1">
        <v>12.32</v>
      </c>
      <c r="V243" s="1">
        <v>2760</v>
      </c>
      <c r="W243" s="1"/>
      <c r="X243" s="1">
        <v>1</v>
      </c>
      <c r="Y243" s="1">
        <v>1</v>
      </c>
      <c r="Z243" s="1">
        <v>1</v>
      </c>
      <c r="AA243" s="1"/>
    </row>
    <row r="244" spans="1:27" ht="15" thickBot="1">
      <c r="A244" s="31" t="s">
        <v>27</v>
      </c>
      <c r="B244" s="1" t="s">
        <v>496</v>
      </c>
      <c r="C244" s="1" t="s">
        <v>29</v>
      </c>
      <c r="D244" s="1">
        <v>17</v>
      </c>
      <c r="E244" s="1" t="s">
        <v>30</v>
      </c>
      <c r="F244" s="1" t="s">
        <v>31</v>
      </c>
      <c r="G244" s="1" t="s">
        <v>32</v>
      </c>
      <c r="H244" s="1" t="s">
        <v>479</v>
      </c>
      <c r="I244" s="1" t="s">
        <v>497</v>
      </c>
      <c r="J244" s="16" t="s">
        <v>9</v>
      </c>
      <c r="K244" s="1">
        <v>3.03</v>
      </c>
      <c r="L244" s="1">
        <v>3.46</v>
      </c>
      <c r="M244" s="1">
        <v>25.68</v>
      </c>
      <c r="N244" s="1">
        <v>7.2</v>
      </c>
      <c r="O244" s="1">
        <v>7.18</v>
      </c>
      <c r="P244" s="1">
        <v>36.799999999999997</v>
      </c>
      <c r="Q244" s="1">
        <v>33.5</v>
      </c>
      <c r="R244" s="1">
        <v>1.76</v>
      </c>
      <c r="S244" s="1">
        <v>265</v>
      </c>
      <c r="T244" s="1">
        <v>15.2</v>
      </c>
      <c r="U244" s="1">
        <v>19.59</v>
      </c>
      <c r="V244" s="1">
        <v>2490</v>
      </c>
      <c r="W244" s="1"/>
      <c r="X244" s="1">
        <v>2</v>
      </c>
      <c r="Y244" s="1">
        <v>1</v>
      </c>
      <c r="Z244" s="1">
        <v>1</v>
      </c>
      <c r="AA244" s="1">
        <v>1</v>
      </c>
    </row>
    <row r="245" spans="1:27" ht="15" thickBot="1">
      <c r="A245" s="31" t="s">
        <v>41</v>
      </c>
      <c r="B245" s="1" t="s">
        <v>498</v>
      </c>
      <c r="C245" s="1" t="s">
        <v>43</v>
      </c>
      <c r="D245" s="1">
        <v>15</v>
      </c>
      <c r="E245" s="1" t="s">
        <v>64</v>
      </c>
      <c r="F245" s="1" t="s">
        <v>65</v>
      </c>
      <c r="G245" s="1" t="s">
        <v>39</v>
      </c>
      <c r="H245" s="1" t="s">
        <v>40</v>
      </c>
      <c r="I245" s="1">
        <v>380</v>
      </c>
      <c r="J245" s="16" t="s">
        <v>9</v>
      </c>
      <c r="K245" s="1">
        <v>3.46</v>
      </c>
      <c r="L245" s="1">
        <v>4.28</v>
      </c>
      <c r="M245" s="1">
        <v>21.3</v>
      </c>
      <c r="N245" s="1">
        <v>5.93</v>
      </c>
      <c r="O245" s="1">
        <v>6.04</v>
      </c>
      <c r="P245" s="1">
        <v>27</v>
      </c>
      <c r="Q245" s="1">
        <v>23.5</v>
      </c>
      <c r="R245" s="1">
        <v>1.21</v>
      </c>
      <c r="S245" s="1">
        <v>213</v>
      </c>
      <c r="T245" s="1">
        <v>11.2</v>
      </c>
      <c r="U245" s="1">
        <v>9.43</v>
      </c>
      <c r="V245" s="1"/>
      <c r="W245" s="1">
        <v>11.01</v>
      </c>
      <c r="X245" s="1">
        <v>1</v>
      </c>
      <c r="Y245" s="1">
        <v>1</v>
      </c>
      <c r="Z245" s="1">
        <v>1</v>
      </c>
      <c r="AA245" s="1"/>
    </row>
    <row r="246" spans="1:27" ht="15" thickBot="1">
      <c r="A246" s="31" t="s">
        <v>41</v>
      </c>
      <c r="B246" s="1" t="s">
        <v>499</v>
      </c>
      <c r="C246" s="1" t="s">
        <v>29</v>
      </c>
      <c r="D246" s="1">
        <v>17</v>
      </c>
      <c r="E246" s="1" t="s">
        <v>500</v>
      </c>
      <c r="F246" s="1" t="s">
        <v>45</v>
      </c>
      <c r="G246" s="1" t="s">
        <v>39</v>
      </c>
      <c r="H246" s="1" t="s">
        <v>40</v>
      </c>
      <c r="I246" s="1">
        <v>480</v>
      </c>
      <c r="J246" s="16" t="s">
        <v>9</v>
      </c>
      <c r="K246" s="1">
        <v>3.11</v>
      </c>
      <c r="L246" s="1">
        <v>3.47</v>
      </c>
      <c r="M246" s="1">
        <v>26.7</v>
      </c>
      <c r="N246" s="1">
        <v>8.15</v>
      </c>
      <c r="O246" s="1">
        <v>7.8</v>
      </c>
      <c r="P246" s="1">
        <v>44</v>
      </c>
      <c r="Q246" s="1">
        <v>38.6</v>
      </c>
      <c r="R246" s="1">
        <v>2.64</v>
      </c>
      <c r="S246" s="1">
        <v>251</v>
      </c>
      <c r="T246" s="1">
        <v>12.8</v>
      </c>
      <c r="U246" s="1">
        <v>18.010000000000002</v>
      </c>
      <c r="V246" s="1"/>
      <c r="W246" s="1">
        <v>8</v>
      </c>
      <c r="X246" s="1">
        <v>1</v>
      </c>
      <c r="Y246" s="1">
        <v>1</v>
      </c>
      <c r="Z246" s="1">
        <v>1</v>
      </c>
      <c r="AA246" s="1"/>
    </row>
    <row r="247" spans="1:27" ht="15" thickBot="1">
      <c r="A247" s="31" t="s">
        <v>27</v>
      </c>
      <c r="B247" s="1" t="s">
        <v>501</v>
      </c>
      <c r="C247" s="1" t="s">
        <v>43</v>
      </c>
      <c r="D247" s="1">
        <v>17</v>
      </c>
      <c r="E247" s="1" t="s">
        <v>203</v>
      </c>
      <c r="F247" s="1" t="s">
        <v>83</v>
      </c>
      <c r="G247" s="1" t="s">
        <v>50</v>
      </c>
      <c r="H247" s="1" t="s">
        <v>116</v>
      </c>
      <c r="I247" s="2">
        <v>11.66</v>
      </c>
      <c r="J247" s="16" t="s">
        <v>9</v>
      </c>
      <c r="K247" s="1">
        <v>3.23</v>
      </c>
      <c r="L247" s="1">
        <v>3.63</v>
      </c>
      <c r="M247" s="1">
        <v>24.72</v>
      </c>
      <c r="N247" s="1">
        <v>6.93</v>
      </c>
      <c r="O247" s="1">
        <v>7.02</v>
      </c>
      <c r="P247" s="1">
        <v>38.6</v>
      </c>
      <c r="Q247" s="1">
        <v>31.5</v>
      </c>
      <c r="R247" s="1">
        <v>1.86</v>
      </c>
      <c r="S247" s="1">
        <v>267</v>
      </c>
      <c r="T247" s="1">
        <v>18.8</v>
      </c>
      <c r="U247" s="1">
        <v>13.93</v>
      </c>
      <c r="V247" s="1"/>
      <c r="W247" s="1">
        <v>7.1</v>
      </c>
      <c r="X247" s="1">
        <v>1</v>
      </c>
      <c r="Y247" s="1">
        <v>1</v>
      </c>
      <c r="Z247" s="1">
        <v>1</v>
      </c>
      <c r="AA247" s="1"/>
    </row>
    <row r="248" spans="1:27" ht="15" thickBot="1">
      <c r="A248" s="31" t="s">
        <v>27</v>
      </c>
      <c r="B248" s="1" t="s">
        <v>502</v>
      </c>
      <c r="C248" s="1" t="s">
        <v>29</v>
      </c>
      <c r="D248" s="1">
        <v>17</v>
      </c>
      <c r="E248" s="1" t="s">
        <v>37</v>
      </c>
      <c r="F248" s="1" t="s">
        <v>73</v>
      </c>
      <c r="G248" s="1" t="s">
        <v>39</v>
      </c>
      <c r="H248" s="1" t="s">
        <v>40</v>
      </c>
      <c r="I248" s="1">
        <v>440</v>
      </c>
      <c r="J248" s="16" t="s">
        <v>9</v>
      </c>
      <c r="K248" s="1">
        <v>3.05</v>
      </c>
      <c r="L248" s="1">
        <v>3.43</v>
      </c>
      <c r="M248" s="1">
        <v>27.52</v>
      </c>
      <c r="N248" s="1">
        <v>8.07</v>
      </c>
      <c r="O248" s="1">
        <v>8.17</v>
      </c>
      <c r="P248" s="1">
        <v>45</v>
      </c>
      <c r="Q248" s="1">
        <v>38.700000000000003</v>
      </c>
      <c r="R248" s="1">
        <v>1.68</v>
      </c>
      <c r="S248" s="1">
        <v>267</v>
      </c>
      <c r="T248" s="1">
        <v>13.4</v>
      </c>
      <c r="U248" s="1">
        <v>16.84</v>
      </c>
      <c r="V248" s="1">
        <v>2740</v>
      </c>
      <c r="W248" s="1"/>
      <c r="X248" s="1">
        <v>1</v>
      </c>
      <c r="Y248" s="1">
        <v>1</v>
      </c>
      <c r="Z248" s="1">
        <v>1</v>
      </c>
      <c r="AA248" s="1">
        <v>1</v>
      </c>
    </row>
    <row r="249" spans="1:27" ht="15" thickBot="1">
      <c r="A249" s="31" t="s">
        <v>35</v>
      </c>
      <c r="B249" s="1" t="s">
        <v>503</v>
      </c>
      <c r="C249" s="1" t="s">
        <v>29</v>
      </c>
      <c r="D249" s="1">
        <v>17</v>
      </c>
      <c r="E249" s="1" t="s">
        <v>136</v>
      </c>
      <c r="F249" s="1" t="s">
        <v>55</v>
      </c>
      <c r="G249" s="1" t="s">
        <v>32</v>
      </c>
      <c r="H249" s="1" t="s">
        <v>111</v>
      </c>
      <c r="I249" s="1">
        <v>65.540000000000006</v>
      </c>
      <c r="J249" s="16" t="s">
        <v>9</v>
      </c>
      <c r="K249" s="1">
        <v>3.02</v>
      </c>
      <c r="L249" s="1">
        <v>3.33</v>
      </c>
      <c r="M249" s="1">
        <v>29.09</v>
      </c>
      <c r="N249" s="1">
        <v>8.09</v>
      </c>
      <c r="O249" s="1">
        <v>7.68</v>
      </c>
      <c r="P249" s="1">
        <v>44.9</v>
      </c>
      <c r="Q249" s="1">
        <v>32</v>
      </c>
      <c r="R249" s="1">
        <v>1.75</v>
      </c>
      <c r="S249" s="1">
        <v>253</v>
      </c>
      <c r="T249" s="1">
        <v>17.600000000000001</v>
      </c>
      <c r="U249" s="1">
        <v>18.04</v>
      </c>
      <c r="V249" s="1"/>
      <c r="W249" s="1">
        <v>11.2</v>
      </c>
      <c r="X249" s="1"/>
      <c r="Y249" s="1"/>
      <c r="Z249" s="1"/>
      <c r="AA249" s="1"/>
    </row>
    <row r="250" spans="1:27" ht="15" thickBot="1">
      <c r="A250" s="31" t="s">
        <v>97</v>
      </c>
      <c r="B250" s="1" t="s">
        <v>504</v>
      </c>
      <c r="C250" s="1" t="s">
        <v>29</v>
      </c>
      <c r="D250" s="1">
        <v>16</v>
      </c>
      <c r="E250" s="1" t="s">
        <v>110</v>
      </c>
      <c r="F250" s="1" t="s">
        <v>100</v>
      </c>
      <c r="G250" s="1" t="s">
        <v>84</v>
      </c>
      <c r="H250" s="1" t="s">
        <v>133</v>
      </c>
      <c r="I250" s="6">
        <v>8.0625000000000002E-2</v>
      </c>
      <c r="J250" s="16" t="s">
        <v>9</v>
      </c>
      <c r="K250" s="1">
        <v>3.15</v>
      </c>
      <c r="L250" s="1">
        <v>3.54</v>
      </c>
      <c r="M250" s="1">
        <v>28.45</v>
      </c>
      <c r="N250" s="1">
        <v>8.01</v>
      </c>
      <c r="O250" s="1">
        <v>8.35</v>
      </c>
      <c r="P250" s="1">
        <v>47.3</v>
      </c>
      <c r="Q250" s="1">
        <v>41.2</v>
      </c>
      <c r="R250" s="1">
        <v>2.21</v>
      </c>
      <c r="S250" s="1">
        <v>292</v>
      </c>
      <c r="T250" s="1">
        <v>14.2</v>
      </c>
      <c r="U250" s="1">
        <v>12.4</v>
      </c>
      <c r="V250" s="1"/>
      <c r="W250" s="1">
        <v>13.4</v>
      </c>
      <c r="X250" s="1">
        <v>1</v>
      </c>
      <c r="Y250" s="1">
        <v>1</v>
      </c>
      <c r="Z250" s="1">
        <v>1</v>
      </c>
      <c r="AA250" s="1">
        <v>1</v>
      </c>
    </row>
    <row r="251" spans="1:27" ht="15" thickBot="1">
      <c r="A251" s="31" t="s">
        <v>35</v>
      </c>
      <c r="B251" s="1" t="s">
        <v>505</v>
      </c>
      <c r="C251" s="1" t="s">
        <v>29</v>
      </c>
      <c r="D251" s="1">
        <v>17</v>
      </c>
      <c r="E251" s="1" t="s">
        <v>506</v>
      </c>
      <c r="F251" s="1" t="s">
        <v>145</v>
      </c>
      <c r="G251" s="1" t="s">
        <v>50</v>
      </c>
      <c r="H251" s="1" t="s">
        <v>51</v>
      </c>
      <c r="I251" s="1">
        <v>50.02</v>
      </c>
      <c r="J251" s="16" t="s">
        <v>9</v>
      </c>
      <c r="K251" s="1">
        <v>2.89</v>
      </c>
      <c r="L251" s="1">
        <v>3.24</v>
      </c>
      <c r="M251" s="1">
        <v>29.25</v>
      </c>
      <c r="N251" s="1">
        <v>8.8699999999999992</v>
      </c>
      <c r="O251" s="1">
        <v>8.4499999999999993</v>
      </c>
      <c r="P251" s="1">
        <v>66.900000000000006</v>
      </c>
      <c r="Q251" s="1">
        <v>47</v>
      </c>
      <c r="R251" s="1">
        <v>2.72</v>
      </c>
      <c r="S251" s="1">
        <v>306</v>
      </c>
      <c r="T251" s="1">
        <v>13.12</v>
      </c>
      <c r="U251" s="1">
        <v>16.7</v>
      </c>
      <c r="V251" s="1"/>
      <c r="W251" s="1">
        <v>12.1</v>
      </c>
      <c r="X251" s="1">
        <v>1</v>
      </c>
      <c r="Y251" s="1">
        <v>1</v>
      </c>
      <c r="Z251" s="1">
        <v>1</v>
      </c>
      <c r="AA251" s="1"/>
    </row>
    <row r="252" spans="1:27" ht="15" thickBot="1">
      <c r="A252" s="31" t="s">
        <v>35</v>
      </c>
      <c r="B252" s="1" t="s">
        <v>507</v>
      </c>
      <c r="C252" s="1" t="s">
        <v>29</v>
      </c>
      <c r="D252" s="1">
        <v>16</v>
      </c>
      <c r="E252" s="1" t="s">
        <v>508</v>
      </c>
      <c r="F252" s="1" t="s">
        <v>38</v>
      </c>
      <c r="G252" s="1" t="s">
        <v>74</v>
      </c>
      <c r="H252" s="1" t="s">
        <v>75</v>
      </c>
      <c r="I252" s="1">
        <v>6122</v>
      </c>
      <c r="J252" s="16" t="s">
        <v>9</v>
      </c>
      <c r="K252" s="1">
        <v>3.08</v>
      </c>
      <c r="L252" s="1">
        <v>3.19</v>
      </c>
      <c r="M252" s="1">
        <v>28.3</v>
      </c>
      <c r="N252" s="1">
        <v>7.93</v>
      </c>
      <c r="O252" s="1">
        <v>8.27</v>
      </c>
      <c r="P252" s="1">
        <v>43.3</v>
      </c>
      <c r="Q252" s="1">
        <v>31.5</v>
      </c>
      <c r="R252" s="1">
        <v>2.16</v>
      </c>
      <c r="S252" s="1">
        <v>273</v>
      </c>
      <c r="T252" s="1">
        <v>12.7</v>
      </c>
      <c r="U252" s="1">
        <v>13.2</v>
      </c>
      <c r="V252" s="1"/>
      <c r="W252" s="1">
        <v>11.5</v>
      </c>
      <c r="X252" s="1">
        <v>1</v>
      </c>
      <c r="Y252" s="1">
        <v>1</v>
      </c>
      <c r="Z252" s="1">
        <v>1</v>
      </c>
      <c r="AA252" s="1">
        <v>1</v>
      </c>
    </row>
    <row r="253" spans="1:27" ht="15" thickBot="1">
      <c r="A253" s="31" t="s">
        <v>35</v>
      </c>
      <c r="B253" s="1" t="s">
        <v>509</v>
      </c>
      <c r="C253" s="1" t="s">
        <v>29</v>
      </c>
      <c r="D253" s="1">
        <v>18</v>
      </c>
      <c r="E253" s="1" t="s">
        <v>205</v>
      </c>
      <c r="F253" s="1" t="s">
        <v>168</v>
      </c>
      <c r="G253" s="1" t="s">
        <v>39</v>
      </c>
      <c r="H253" s="1" t="s">
        <v>68</v>
      </c>
      <c r="I253" s="1" t="s">
        <v>510</v>
      </c>
      <c r="J253" s="16" t="s">
        <v>9</v>
      </c>
      <c r="K253" s="1">
        <v>2.96</v>
      </c>
      <c r="L253" s="1">
        <v>3.3</v>
      </c>
      <c r="M253" s="1">
        <v>31.13</v>
      </c>
      <c r="N253" s="1">
        <v>8.74</v>
      </c>
      <c r="O253" s="1">
        <v>8.84</v>
      </c>
      <c r="P253" s="1">
        <v>47.1</v>
      </c>
      <c r="Q253" s="1">
        <v>39.4</v>
      </c>
      <c r="R253" s="1">
        <v>2.36</v>
      </c>
      <c r="S253" s="1">
        <v>280</v>
      </c>
      <c r="T253" s="1">
        <v>14.8</v>
      </c>
      <c r="U253" s="1">
        <v>17.93</v>
      </c>
      <c r="V253" s="1"/>
      <c r="W253" s="1">
        <v>13.5</v>
      </c>
      <c r="X253" s="1">
        <v>1</v>
      </c>
      <c r="Y253" s="1">
        <v>1</v>
      </c>
      <c r="Z253" s="1">
        <v>1</v>
      </c>
      <c r="AA253" s="1"/>
    </row>
    <row r="254" spans="1:27" ht="15" thickBot="1">
      <c r="A254" s="31">
        <v>45261</v>
      </c>
      <c r="B254" s="1" t="s">
        <v>511</v>
      </c>
      <c r="C254" s="1" t="s">
        <v>29</v>
      </c>
      <c r="D254" s="1">
        <v>18</v>
      </c>
      <c r="E254" s="1" t="s">
        <v>271</v>
      </c>
      <c r="F254" s="1" t="s">
        <v>105</v>
      </c>
      <c r="G254" s="1" t="s">
        <v>84</v>
      </c>
      <c r="H254" s="1" t="s">
        <v>133</v>
      </c>
      <c r="I254" s="3">
        <v>1.3273148148148148E-3</v>
      </c>
      <c r="J254" s="16" t="s">
        <v>9</v>
      </c>
      <c r="K254" s="1">
        <v>2.98</v>
      </c>
      <c r="L254" s="1">
        <v>3.48</v>
      </c>
      <c r="M254" s="1">
        <v>26.78</v>
      </c>
      <c r="N254" s="1">
        <v>7.35</v>
      </c>
      <c r="O254" s="1">
        <v>7.39</v>
      </c>
      <c r="P254" s="1">
        <v>43.4</v>
      </c>
      <c r="Q254" s="1">
        <v>39.4</v>
      </c>
      <c r="R254" s="1">
        <v>2.59</v>
      </c>
      <c r="S254" s="1">
        <v>256</v>
      </c>
      <c r="T254" s="1">
        <v>11</v>
      </c>
      <c r="U254" s="1">
        <v>11.93</v>
      </c>
      <c r="V254" s="1"/>
      <c r="W254" s="1" t="s">
        <v>339</v>
      </c>
      <c r="X254" s="1">
        <v>2</v>
      </c>
      <c r="Y254" s="1">
        <v>1</v>
      </c>
      <c r="Z254" s="1">
        <v>1</v>
      </c>
      <c r="AA254" s="1">
        <v>1</v>
      </c>
    </row>
    <row r="255" spans="1:27" ht="15" thickBot="1">
      <c r="A255" s="31" t="s">
        <v>27</v>
      </c>
      <c r="B255" s="1" t="s">
        <v>512</v>
      </c>
      <c r="C255" s="1" t="s">
        <v>29</v>
      </c>
      <c r="D255" s="1">
        <v>16</v>
      </c>
      <c r="E255" s="1" t="s">
        <v>49</v>
      </c>
      <c r="F255" s="1" t="s">
        <v>31</v>
      </c>
      <c r="G255" s="1" t="s">
        <v>50</v>
      </c>
      <c r="H255" s="1" t="s">
        <v>51</v>
      </c>
      <c r="I255" s="1" t="s">
        <v>513</v>
      </c>
      <c r="J255" s="16" t="s">
        <v>9</v>
      </c>
      <c r="K255" s="1">
        <v>3.15</v>
      </c>
      <c r="L255" s="1">
        <v>3.36</v>
      </c>
      <c r="M255" s="1">
        <v>28.16</v>
      </c>
      <c r="N255" s="1">
        <v>8.14</v>
      </c>
      <c r="O255" s="1">
        <v>7.8</v>
      </c>
      <c r="P255" s="1">
        <v>51.2</v>
      </c>
      <c r="Q255" s="1">
        <v>43.5</v>
      </c>
      <c r="R255" s="1">
        <v>2.38</v>
      </c>
      <c r="S255" s="1">
        <v>262</v>
      </c>
      <c r="T255" s="1">
        <v>12.2</v>
      </c>
      <c r="U255" s="1">
        <v>14.29</v>
      </c>
      <c r="V255" s="1">
        <v>3309</v>
      </c>
      <c r="W255" s="1"/>
      <c r="X255" s="1">
        <v>1</v>
      </c>
      <c r="Y255" s="1">
        <v>1</v>
      </c>
      <c r="Z255" s="1">
        <v>1</v>
      </c>
      <c r="AA255" s="1">
        <v>1</v>
      </c>
    </row>
    <row r="256" spans="1:27" ht="15" thickBot="1">
      <c r="A256" s="31" t="s">
        <v>57</v>
      </c>
      <c r="B256" s="1" t="s">
        <v>514</v>
      </c>
      <c r="C256" s="1" t="s">
        <v>43</v>
      </c>
      <c r="D256" s="1">
        <v>16</v>
      </c>
      <c r="E256" s="1" t="s">
        <v>59</v>
      </c>
      <c r="F256" s="1" t="s">
        <v>60</v>
      </c>
      <c r="G256" s="1" t="s">
        <v>32</v>
      </c>
      <c r="H256" s="1" t="s">
        <v>175</v>
      </c>
      <c r="I256" s="1">
        <v>35.4</v>
      </c>
      <c r="J256" s="16" t="s">
        <v>9</v>
      </c>
      <c r="K256" s="1">
        <v>3.45</v>
      </c>
      <c r="L256" s="1">
        <v>4.18</v>
      </c>
      <c r="M256" s="1">
        <v>23.62</v>
      </c>
      <c r="N256" s="1">
        <v>6.42</v>
      </c>
      <c r="O256" s="1">
        <v>6.7</v>
      </c>
      <c r="P256" s="1">
        <v>31.4</v>
      </c>
      <c r="Q256" s="1">
        <v>23.9</v>
      </c>
      <c r="R256" s="1">
        <v>1.33</v>
      </c>
      <c r="S256" s="1">
        <v>216</v>
      </c>
      <c r="T256" s="1">
        <v>13.5</v>
      </c>
      <c r="U256" s="1">
        <v>15.68</v>
      </c>
      <c r="V256" s="1"/>
      <c r="W256" s="1">
        <v>8.11</v>
      </c>
      <c r="X256" s="1">
        <v>1</v>
      </c>
      <c r="Y256" s="1">
        <v>1</v>
      </c>
      <c r="Z256" s="1">
        <v>1</v>
      </c>
      <c r="AA256" s="1">
        <v>2</v>
      </c>
    </row>
    <row r="257" spans="1:27" ht="15" thickBot="1">
      <c r="A257" s="31" t="s">
        <v>41</v>
      </c>
      <c r="B257" s="1" t="s">
        <v>515</v>
      </c>
      <c r="C257" s="1" t="s">
        <v>43</v>
      </c>
      <c r="D257" s="1">
        <v>17</v>
      </c>
      <c r="E257" s="1" t="s">
        <v>186</v>
      </c>
      <c r="F257" s="1" t="s">
        <v>65</v>
      </c>
      <c r="G257" s="1" t="s">
        <v>61</v>
      </c>
      <c r="H257" s="1" t="s">
        <v>79</v>
      </c>
      <c r="I257" s="1" t="s">
        <v>516</v>
      </c>
      <c r="J257" s="16" t="s">
        <v>9</v>
      </c>
      <c r="K257" s="1"/>
      <c r="L257" s="1"/>
      <c r="M257" s="1"/>
      <c r="N257" s="1"/>
      <c r="O257" s="1"/>
      <c r="P257" s="1">
        <v>30.6</v>
      </c>
      <c r="Q257" s="1">
        <v>23</v>
      </c>
      <c r="R257" s="1">
        <v>1.35</v>
      </c>
      <c r="S257" s="1"/>
      <c r="T257" s="1">
        <v>14.7</v>
      </c>
      <c r="U257" s="1">
        <v>12.69</v>
      </c>
      <c r="V257" s="1"/>
      <c r="W257" s="1">
        <v>10</v>
      </c>
      <c r="X257" s="1">
        <v>1</v>
      </c>
      <c r="Y257" s="1">
        <v>1</v>
      </c>
      <c r="Z257" s="1">
        <v>1</v>
      </c>
      <c r="AA257" s="1"/>
    </row>
    <row r="258" spans="1:27" ht="15" thickBot="1">
      <c r="A258" s="31" t="s">
        <v>35</v>
      </c>
      <c r="B258" s="1" t="s">
        <v>517</v>
      </c>
      <c r="C258" s="1" t="s">
        <v>29</v>
      </c>
      <c r="D258" s="1">
        <v>16</v>
      </c>
      <c r="E258" s="1" t="s">
        <v>205</v>
      </c>
      <c r="F258" s="1" t="s">
        <v>168</v>
      </c>
      <c r="G258" s="1" t="s">
        <v>39</v>
      </c>
      <c r="H258" s="1" t="s">
        <v>146</v>
      </c>
      <c r="I258" s="35">
        <v>194</v>
      </c>
      <c r="J258" s="16" t="s">
        <v>9</v>
      </c>
      <c r="K258" s="1">
        <v>2.96</v>
      </c>
      <c r="L258" s="1">
        <v>3.3</v>
      </c>
      <c r="M258" s="1">
        <v>28.75</v>
      </c>
      <c r="N258" s="1">
        <v>8.0399999999999991</v>
      </c>
      <c r="O258" s="1">
        <v>7.93</v>
      </c>
      <c r="P258" s="1">
        <v>47.3</v>
      </c>
      <c r="Q258" s="1">
        <v>38.6</v>
      </c>
      <c r="R258" s="1">
        <v>2.2000000000000002</v>
      </c>
      <c r="S258" s="1">
        <v>271</v>
      </c>
      <c r="T258" s="1">
        <v>14.7</v>
      </c>
      <c r="U258" s="1">
        <v>16.37</v>
      </c>
      <c r="V258" s="1"/>
      <c r="W258" s="1">
        <v>12.1</v>
      </c>
      <c r="X258" s="1">
        <v>1</v>
      </c>
      <c r="Y258" s="1">
        <v>1</v>
      </c>
      <c r="Z258" s="1">
        <v>1</v>
      </c>
      <c r="AA258" s="1"/>
    </row>
    <row r="259" spans="1:27" ht="15" thickBot="1">
      <c r="A259" s="31" t="s">
        <v>57</v>
      </c>
      <c r="B259" s="1" t="s">
        <v>518</v>
      </c>
      <c r="C259" s="1" t="s">
        <v>29</v>
      </c>
      <c r="D259" s="1">
        <v>18</v>
      </c>
      <c r="E259" s="1" t="s">
        <v>226</v>
      </c>
      <c r="F259" s="1" t="s">
        <v>89</v>
      </c>
      <c r="G259" s="1" t="s">
        <v>74</v>
      </c>
      <c r="H259" s="1" t="s">
        <v>75</v>
      </c>
      <c r="I259" s="1">
        <v>6891</v>
      </c>
      <c r="J259" s="16" t="s">
        <v>9</v>
      </c>
      <c r="K259" s="1">
        <v>2.96</v>
      </c>
      <c r="L259" s="1">
        <v>3.24</v>
      </c>
      <c r="M259" s="1">
        <v>30.04</v>
      </c>
      <c r="N259" s="1">
        <v>8.42</v>
      </c>
      <c r="O259" s="1">
        <v>8.69</v>
      </c>
      <c r="P259" s="1">
        <v>45.5</v>
      </c>
      <c r="Q259" s="1">
        <v>36.5</v>
      </c>
      <c r="R259" s="1">
        <v>2.14</v>
      </c>
      <c r="S259" s="1">
        <v>273</v>
      </c>
      <c r="T259" s="1">
        <v>17.399999999999999</v>
      </c>
      <c r="U259" s="1">
        <v>17.18</v>
      </c>
      <c r="V259" s="1"/>
      <c r="W259" s="1">
        <v>14.6</v>
      </c>
      <c r="X259" s="1">
        <v>1</v>
      </c>
      <c r="Y259" s="1">
        <v>1</v>
      </c>
      <c r="Z259" s="1">
        <v>1</v>
      </c>
      <c r="AA259" s="1">
        <v>1</v>
      </c>
    </row>
    <row r="260" spans="1:27" ht="15" thickBot="1">
      <c r="A260" s="31" t="s">
        <v>27</v>
      </c>
      <c r="B260" s="1" t="s">
        <v>519</v>
      </c>
      <c r="C260" s="1" t="s">
        <v>43</v>
      </c>
      <c r="D260" s="1">
        <v>15</v>
      </c>
      <c r="E260" s="1" t="s">
        <v>403</v>
      </c>
      <c r="F260" s="1" t="s">
        <v>31</v>
      </c>
      <c r="G260" s="1" t="s">
        <v>39</v>
      </c>
      <c r="H260" s="1" t="s">
        <v>245</v>
      </c>
      <c r="I260" s="1">
        <v>566</v>
      </c>
      <c r="J260" s="16" t="s">
        <v>9</v>
      </c>
      <c r="K260" s="1">
        <v>3.29</v>
      </c>
      <c r="L260" s="1">
        <v>3.81</v>
      </c>
      <c r="M260" s="1"/>
      <c r="N260" s="1"/>
      <c r="O260" s="1"/>
      <c r="P260" s="1"/>
      <c r="Q260" s="1"/>
      <c r="R260" s="1"/>
      <c r="S260" s="1"/>
      <c r="T260" s="1">
        <v>9.4</v>
      </c>
      <c r="U260" s="1">
        <v>10.47</v>
      </c>
      <c r="V260" s="1">
        <v>2354</v>
      </c>
      <c r="W260" s="1"/>
      <c r="X260" s="1">
        <v>2</v>
      </c>
      <c r="Y260" s="1">
        <v>1</v>
      </c>
      <c r="Z260" s="1">
        <v>1</v>
      </c>
      <c r="AA260" s="1">
        <v>1</v>
      </c>
    </row>
    <row r="261" spans="1:27" ht="15" thickBot="1">
      <c r="A261" s="31" t="s">
        <v>41</v>
      </c>
      <c r="B261" s="1" t="s">
        <v>520</v>
      </c>
      <c r="C261" s="1" t="s">
        <v>43</v>
      </c>
      <c r="D261" s="1">
        <v>16</v>
      </c>
      <c r="E261" s="1" t="s">
        <v>268</v>
      </c>
      <c r="F261" s="1" t="s">
        <v>65</v>
      </c>
      <c r="G261" s="1" t="s">
        <v>39</v>
      </c>
      <c r="H261" s="1" t="s">
        <v>40</v>
      </c>
      <c r="I261" s="1">
        <v>320</v>
      </c>
      <c r="J261" s="16" t="s">
        <v>9</v>
      </c>
      <c r="K261" s="1">
        <v>3.28</v>
      </c>
      <c r="L261" s="1">
        <v>3.88</v>
      </c>
      <c r="M261" s="1">
        <v>24.07</v>
      </c>
      <c r="N261" s="1">
        <v>6.73</v>
      </c>
      <c r="O261" s="1">
        <v>6.6</v>
      </c>
      <c r="P261" s="1">
        <v>37.1</v>
      </c>
      <c r="Q261" s="1">
        <v>30.9</v>
      </c>
      <c r="R261" s="1">
        <v>2.09</v>
      </c>
      <c r="S261" s="1">
        <v>222</v>
      </c>
      <c r="T261" s="1">
        <v>13</v>
      </c>
      <c r="U261" s="1">
        <v>10.73</v>
      </c>
      <c r="V261" s="1"/>
      <c r="W261" s="1">
        <v>8</v>
      </c>
      <c r="X261" s="1">
        <v>1</v>
      </c>
      <c r="Y261" s="1">
        <v>1</v>
      </c>
      <c r="Z261" s="1">
        <v>1</v>
      </c>
      <c r="AA261" s="1"/>
    </row>
    <row r="262" spans="1:27" ht="15" thickBot="1">
      <c r="A262" s="31" t="s">
        <v>35</v>
      </c>
      <c r="B262" s="1" t="s">
        <v>521</v>
      </c>
      <c r="C262" s="1" t="s">
        <v>43</v>
      </c>
      <c r="D262" s="1">
        <v>18</v>
      </c>
      <c r="E262" s="1" t="s">
        <v>136</v>
      </c>
      <c r="F262" s="1" t="s">
        <v>55</v>
      </c>
      <c r="G262" s="1" t="s">
        <v>50</v>
      </c>
      <c r="H262" s="1" t="s">
        <v>51</v>
      </c>
      <c r="I262" s="1">
        <v>56.82</v>
      </c>
      <c r="J262" s="16" t="s">
        <v>9</v>
      </c>
      <c r="K262" s="1">
        <v>3.33</v>
      </c>
      <c r="L262" s="1">
        <v>3.7</v>
      </c>
      <c r="M262" s="1">
        <v>25.4</v>
      </c>
      <c r="N262" s="1">
        <v>7.29</v>
      </c>
      <c r="O262" s="1">
        <v>7.48</v>
      </c>
      <c r="P262" s="1">
        <v>40.799999999999997</v>
      </c>
      <c r="Q262" s="1">
        <v>37.799999999999997</v>
      </c>
      <c r="R262" s="1">
        <v>2.0099999999999998</v>
      </c>
      <c r="S262" s="1">
        <v>222</v>
      </c>
      <c r="T262" s="1">
        <v>12.5</v>
      </c>
      <c r="U262" s="1">
        <v>14.56</v>
      </c>
      <c r="V262" s="1">
        <v>2924</v>
      </c>
      <c r="W262" s="1"/>
      <c r="X262" s="1">
        <v>1</v>
      </c>
      <c r="Y262" s="1">
        <v>1</v>
      </c>
      <c r="Z262" s="1">
        <v>1</v>
      </c>
      <c r="AA262" s="1"/>
    </row>
    <row r="263" spans="1:27" ht="15" thickBot="1">
      <c r="A263" s="31" t="s">
        <v>57</v>
      </c>
      <c r="B263" s="1" t="s">
        <v>522</v>
      </c>
      <c r="C263" s="1" t="s">
        <v>29</v>
      </c>
      <c r="D263" s="1">
        <v>15</v>
      </c>
      <c r="E263" s="1" t="s">
        <v>523</v>
      </c>
      <c r="F263" s="1" t="s">
        <v>89</v>
      </c>
      <c r="G263" s="1" t="s">
        <v>84</v>
      </c>
      <c r="H263" s="1" t="s">
        <v>466</v>
      </c>
      <c r="I263" s="3">
        <v>1.0060532407407409E-2</v>
      </c>
      <c r="J263" s="16" t="s">
        <v>9</v>
      </c>
      <c r="K263" s="1">
        <v>3.16</v>
      </c>
      <c r="L263" s="1">
        <v>3.71</v>
      </c>
      <c r="M263" s="1">
        <v>25.11</v>
      </c>
      <c r="N263" s="1">
        <v>7.31</v>
      </c>
      <c r="O263" s="1">
        <v>7.06</v>
      </c>
      <c r="P263" s="1">
        <v>35.200000000000003</v>
      </c>
      <c r="Q263" s="1">
        <v>23.4</v>
      </c>
      <c r="R263" s="1">
        <v>1.44</v>
      </c>
      <c r="S263" s="1">
        <v>229</v>
      </c>
      <c r="T263" s="1">
        <v>8.9499999999999993</v>
      </c>
      <c r="U263" s="1">
        <v>9.66</v>
      </c>
      <c r="V263" s="1">
        <v>3131</v>
      </c>
      <c r="W263" s="1"/>
      <c r="X263" s="1">
        <v>2</v>
      </c>
      <c r="Y263" s="1">
        <v>1</v>
      </c>
      <c r="Z263" s="1">
        <v>1</v>
      </c>
      <c r="AA263" s="1">
        <v>1</v>
      </c>
    </row>
    <row r="264" spans="1:27" ht="15" thickBot="1">
      <c r="A264" s="31">
        <v>45261</v>
      </c>
      <c r="B264" s="1" t="s">
        <v>524</v>
      </c>
      <c r="C264" s="1" t="s">
        <v>29</v>
      </c>
      <c r="D264" s="1">
        <v>16</v>
      </c>
      <c r="E264" s="1" t="s">
        <v>104</v>
      </c>
      <c r="F264" s="1" t="s">
        <v>105</v>
      </c>
      <c r="G264" s="1" t="s">
        <v>50</v>
      </c>
      <c r="H264" s="1" t="s">
        <v>51</v>
      </c>
      <c r="I264" s="1">
        <v>50.99</v>
      </c>
      <c r="J264" s="16" t="s">
        <v>9</v>
      </c>
      <c r="K264" s="1">
        <v>2.99</v>
      </c>
      <c r="L264" s="1">
        <v>3.36</v>
      </c>
      <c r="M264" s="1">
        <v>25.3</v>
      </c>
      <c r="N264" s="1">
        <v>7.59</v>
      </c>
      <c r="O264" s="1">
        <v>7.52</v>
      </c>
      <c r="P264" s="1">
        <v>40.4</v>
      </c>
      <c r="Q264" s="1">
        <v>32.9</v>
      </c>
      <c r="R264" s="1">
        <v>1.69</v>
      </c>
      <c r="S264" s="1">
        <v>260</v>
      </c>
      <c r="T264" s="1">
        <v>13.9</v>
      </c>
      <c r="U264" s="1">
        <v>13.4</v>
      </c>
      <c r="V264" s="1"/>
      <c r="W264" s="1">
        <v>11.11</v>
      </c>
      <c r="X264" s="1">
        <v>2</v>
      </c>
      <c r="Y264" s="1">
        <v>1</v>
      </c>
      <c r="Z264" s="1">
        <v>1</v>
      </c>
      <c r="AA264" s="1">
        <v>1</v>
      </c>
    </row>
    <row r="265" spans="1:27" ht="15" thickBot="1">
      <c r="A265" s="31" t="s">
        <v>27</v>
      </c>
      <c r="B265" s="1" t="s">
        <v>525</v>
      </c>
      <c r="C265" s="1" t="s">
        <v>29</v>
      </c>
      <c r="D265" s="1">
        <v>16</v>
      </c>
      <c r="E265" s="1" t="s">
        <v>228</v>
      </c>
      <c r="F265" s="1" t="s">
        <v>31</v>
      </c>
      <c r="G265" s="1" t="s">
        <v>39</v>
      </c>
      <c r="H265" s="1" t="s">
        <v>40</v>
      </c>
      <c r="I265" s="1">
        <v>465</v>
      </c>
      <c r="J265" s="16" t="s">
        <v>9</v>
      </c>
      <c r="K265" s="1">
        <v>3.33</v>
      </c>
      <c r="L265" s="1">
        <v>3.54</v>
      </c>
      <c r="M265" s="1">
        <v>26.31</v>
      </c>
      <c r="N265" s="1">
        <v>7.85</v>
      </c>
      <c r="O265" s="1">
        <v>7.59</v>
      </c>
      <c r="P265" s="1">
        <v>43.7</v>
      </c>
      <c r="Q265" s="1">
        <v>33.700000000000003</v>
      </c>
      <c r="R265" s="1">
        <v>1.73</v>
      </c>
      <c r="S265" s="1">
        <v>260</v>
      </c>
      <c r="T265" s="1">
        <v>12.4</v>
      </c>
      <c r="U265" s="1">
        <v>14.4</v>
      </c>
      <c r="V265" s="1">
        <v>2800</v>
      </c>
      <c r="W265" s="1"/>
      <c r="X265" s="1">
        <v>1</v>
      </c>
      <c r="Y265" s="1">
        <v>1</v>
      </c>
      <c r="Z265" s="1">
        <v>1</v>
      </c>
      <c r="AA265" s="1">
        <v>1</v>
      </c>
    </row>
    <row r="266" spans="1:27" ht="15" thickBot="1">
      <c r="A266" s="31" t="s">
        <v>35</v>
      </c>
      <c r="B266" s="1" t="s">
        <v>526</v>
      </c>
      <c r="C266" s="1" t="s">
        <v>43</v>
      </c>
      <c r="D266" s="1">
        <v>15</v>
      </c>
      <c r="E266" s="1" t="s">
        <v>458</v>
      </c>
      <c r="F266" s="1" t="s">
        <v>168</v>
      </c>
      <c r="G266" s="1" t="s">
        <v>39</v>
      </c>
      <c r="H266" s="1" t="s">
        <v>245</v>
      </c>
      <c r="I266" s="4">
        <v>18749</v>
      </c>
      <c r="J266" s="16" t="s">
        <v>9</v>
      </c>
      <c r="K266" s="1">
        <v>3.15</v>
      </c>
      <c r="L266" s="1">
        <v>3.62</v>
      </c>
      <c r="M266" s="1">
        <v>23.8</v>
      </c>
      <c r="N266" s="1">
        <v>6.86</v>
      </c>
      <c r="O266" s="1">
        <v>6.67</v>
      </c>
      <c r="P266" s="1">
        <v>36.799999999999997</v>
      </c>
      <c r="Q266" s="1">
        <v>34.4</v>
      </c>
      <c r="R266" s="1">
        <v>1.93</v>
      </c>
      <c r="S266" s="1">
        <v>237</v>
      </c>
      <c r="T266" s="1">
        <v>13.7</v>
      </c>
      <c r="U266" s="1">
        <v>13.8</v>
      </c>
      <c r="V266" s="1">
        <v>2450</v>
      </c>
      <c r="W266" s="1"/>
      <c r="X266" s="1">
        <v>1</v>
      </c>
      <c r="Y266" s="1">
        <v>1</v>
      </c>
      <c r="Z266" s="1">
        <v>1</v>
      </c>
      <c r="AA266" s="1"/>
    </row>
    <row r="267" spans="1:27" ht="15" thickBot="1">
      <c r="A267" s="31" t="s">
        <v>57</v>
      </c>
      <c r="B267" s="1" t="s">
        <v>527</v>
      </c>
      <c r="C267" s="1" t="s">
        <v>43</v>
      </c>
      <c r="D267" s="1">
        <v>16</v>
      </c>
      <c r="E267" s="1" t="s">
        <v>59</v>
      </c>
      <c r="F267" s="1" t="s">
        <v>60</v>
      </c>
      <c r="G267" s="1" t="s">
        <v>32</v>
      </c>
      <c r="H267" s="1" t="s">
        <v>66</v>
      </c>
      <c r="I267" s="1">
        <v>13.15</v>
      </c>
      <c r="J267" s="16" t="s">
        <v>9</v>
      </c>
      <c r="K267" s="1">
        <v>3.25</v>
      </c>
      <c r="L267" s="1">
        <v>3.76</v>
      </c>
      <c r="M267" s="1">
        <v>22.77</v>
      </c>
      <c r="N267" s="1">
        <v>6.03</v>
      </c>
      <c r="O267" s="1">
        <v>6.11</v>
      </c>
      <c r="P267" s="1">
        <v>35.1</v>
      </c>
      <c r="Q267" s="1">
        <v>26.2</v>
      </c>
      <c r="R267" s="1">
        <v>1.38</v>
      </c>
      <c r="S267" s="1">
        <v>227</v>
      </c>
      <c r="T267" s="1">
        <v>14.8</v>
      </c>
      <c r="U267" s="1">
        <v>15.9</v>
      </c>
      <c r="V267" s="1"/>
      <c r="W267" s="1">
        <v>7.6</v>
      </c>
      <c r="X267" s="1">
        <v>1</v>
      </c>
      <c r="Y267" s="1">
        <v>1</v>
      </c>
      <c r="Z267" s="1">
        <v>1</v>
      </c>
      <c r="AA267" s="1">
        <v>1</v>
      </c>
    </row>
    <row r="268" spans="1:27" ht="15" thickBot="1">
      <c r="A268" s="31" t="s">
        <v>41</v>
      </c>
      <c r="B268" s="1" t="s">
        <v>528</v>
      </c>
      <c r="C268" s="1" t="s">
        <v>43</v>
      </c>
      <c r="D268" s="1">
        <v>16</v>
      </c>
      <c r="E268" s="1" t="s">
        <v>132</v>
      </c>
      <c r="F268" s="1" t="s">
        <v>65</v>
      </c>
      <c r="G268" s="1" t="s">
        <v>61</v>
      </c>
      <c r="H268" s="1" t="s">
        <v>79</v>
      </c>
      <c r="I268" s="1" t="s">
        <v>529</v>
      </c>
      <c r="J268" s="16" t="s">
        <v>9</v>
      </c>
      <c r="K268" s="1"/>
      <c r="L268" s="1"/>
      <c r="M268" s="1"/>
      <c r="N268" s="1"/>
      <c r="O268" s="1"/>
      <c r="P268" s="1">
        <v>36.9</v>
      </c>
      <c r="Q268" s="1">
        <v>34.200000000000003</v>
      </c>
      <c r="R268" s="1">
        <v>1.58</v>
      </c>
      <c r="S268" s="1">
        <v>233</v>
      </c>
      <c r="T268" s="1"/>
      <c r="U268" s="1">
        <v>15.95</v>
      </c>
      <c r="V268" s="1"/>
      <c r="W268" s="1">
        <v>10</v>
      </c>
      <c r="X268" s="1">
        <v>1</v>
      </c>
      <c r="Y268" s="1">
        <v>1</v>
      </c>
      <c r="Z268" s="1">
        <v>1</v>
      </c>
      <c r="AA268" s="1"/>
    </row>
    <row r="269" spans="1:27" ht="15" thickBot="1">
      <c r="A269" s="31" t="s">
        <v>97</v>
      </c>
      <c r="B269" s="1" t="s">
        <v>530</v>
      </c>
      <c r="C269" s="1" t="s">
        <v>43</v>
      </c>
      <c r="D269" s="1">
        <v>16</v>
      </c>
      <c r="E269" s="1" t="s">
        <v>110</v>
      </c>
      <c r="F269" s="1" t="s">
        <v>100</v>
      </c>
      <c r="G269" s="1" t="s">
        <v>84</v>
      </c>
      <c r="H269" s="1" t="s">
        <v>125</v>
      </c>
      <c r="I269" s="5">
        <v>0.43194444444444446</v>
      </c>
      <c r="J269" s="16" t="s">
        <v>9</v>
      </c>
      <c r="K269" s="1">
        <v>3.51</v>
      </c>
      <c r="L269" s="1">
        <v>4.04</v>
      </c>
      <c r="M269" s="1">
        <v>22.76</v>
      </c>
      <c r="N269" s="1">
        <v>6.2</v>
      </c>
      <c r="O269" s="1">
        <v>6.16</v>
      </c>
      <c r="P269" s="1">
        <v>34.4</v>
      </c>
      <c r="Q269" s="1">
        <v>33</v>
      </c>
      <c r="R269" s="1">
        <v>1.66</v>
      </c>
      <c r="S269" s="1">
        <v>221</v>
      </c>
      <c r="T269" s="1">
        <v>10.8</v>
      </c>
      <c r="U269" s="1">
        <v>8.6999999999999993</v>
      </c>
      <c r="V269" s="1"/>
      <c r="W269" s="1">
        <v>12.1</v>
      </c>
      <c r="X269" s="1">
        <v>1</v>
      </c>
      <c r="Y269" s="1">
        <v>1</v>
      </c>
      <c r="Z269" s="1">
        <v>1</v>
      </c>
      <c r="AA269" s="1">
        <v>1</v>
      </c>
    </row>
    <row r="270" spans="1:27" ht="15" thickBot="1">
      <c r="A270" s="31" t="s">
        <v>97</v>
      </c>
      <c r="B270" s="1" t="s">
        <v>531</v>
      </c>
      <c r="C270" s="1" t="s">
        <v>29</v>
      </c>
      <c r="D270" s="1">
        <v>16</v>
      </c>
      <c r="E270" s="1" t="s">
        <v>468</v>
      </c>
      <c r="F270" s="1" t="s">
        <v>100</v>
      </c>
      <c r="G270" s="1" t="s">
        <v>50</v>
      </c>
      <c r="H270" s="1" t="s">
        <v>116</v>
      </c>
      <c r="I270" s="1">
        <v>10.95</v>
      </c>
      <c r="J270" s="16" t="s">
        <v>9</v>
      </c>
      <c r="K270" s="1">
        <v>3.02</v>
      </c>
      <c r="L270" s="1">
        <v>3.18</v>
      </c>
      <c r="M270" s="1">
        <v>26.74</v>
      </c>
      <c r="N270" s="1">
        <v>7.77</v>
      </c>
      <c r="O270" s="1">
        <v>7.96</v>
      </c>
      <c r="P270" s="1">
        <v>54.9</v>
      </c>
      <c r="Q270" s="1">
        <v>30.8</v>
      </c>
      <c r="R270" s="1">
        <v>1.99</v>
      </c>
      <c r="S270" s="1">
        <v>280</v>
      </c>
      <c r="T270" s="1">
        <v>11.3</v>
      </c>
      <c r="U270" s="1">
        <v>13.5</v>
      </c>
      <c r="V270" s="1"/>
      <c r="W270" s="1">
        <v>10.1</v>
      </c>
      <c r="X270" s="1">
        <v>2</v>
      </c>
      <c r="Y270" s="1">
        <v>1</v>
      </c>
      <c r="Z270" s="1">
        <v>1</v>
      </c>
      <c r="AA270" s="1">
        <v>1</v>
      </c>
    </row>
    <row r="271" spans="1:27" ht="15" thickBot="1">
      <c r="A271" s="31" t="s">
        <v>41</v>
      </c>
      <c r="B271" s="1" t="s">
        <v>532</v>
      </c>
      <c r="C271" s="1" t="s">
        <v>43</v>
      </c>
      <c r="D271" s="1">
        <v>16</v>
      </c>
      <c r="E271" s="1" t="s">
        <v>64</v>
      </c>
      <c r="F271" s="1" t="s">
        <v>65</v>
      </c>
      <c r="G271" s="1" t="s">
        <v>50</v>
      </c>
      <c r="H271" s="1" t="s">
        <v>116</v>
      </c>
      <c r="I271" s="2">
        <v>12.26</v>
      </c>
      <c r="J271" s="16" t="s">
        <v>9</v>
      </c>
      <c r="K271" s="1">
        <v>3.12</v>
      </c>
      <c r="L271" s="1">
        <v>3.57</v>
      </c>
      <c r="M271" s="1">
        <v>22.4</v>
      </c>
      <c r="N271" s="1">
        <v>7.27</v>
      </c>
      <c r="O271" s="1">
        <v>6.07</v>
      </c>
      <c r="P271" s="1">
        <v>37.200000000000003</v>
      </c>
      <c r="Q271" s="1">
        <v>23.9</v>
      </c>
      <c r="R271" s="1">
        <v>1.38</v>
      </c>
      <c r="S271" s="1">
        <v>223</v>
      </c>
      <c r="T271" s="1">
        <v>12.2</v>
      </c>
      <c r="U271" s="1">
        <v>8.58</v>
      </c>
      <c r="V271" s="1"/>
      <c r="W271" s="1">
        <v>10.02</v>
      </c>
      <c r="X271" s="1">
        <v>3</v>
      </c>
      <c r="Y271" s="1">
        <v>1</v>
      </c>
      <c r="Z271" s="1">
        <v>1</v>
      </c>
      <c r="AA271" s="1"/>
    </row>
    <row r="272" spans="1:27" ht="15" thickBot="1">
      <c r="A272" s="31" t="s">
        <v>27</v>
      </c>
      <c r="B272" s="1" t="s">
        <v>533</v>
      </c>
      <c r="C272" s="1" t="s">
        <v>29</v>
      </c>
      <c r="D272" s="1">
        <v>15</v>
      </c>
      <c r="E272" s="1" t="s">
        <v>365</v>
      </c>
      <c r="F272" s="1" t="s">
        <v>83</v>
      </c>
      <c r="G272" s="1" t="s">
        <v>74</v>
      </c>
      <c r="H272" s="1" t="s">
        <v>322</v>
      </c>
      <c r="I272" s="1">
        <v>4846</v>
      </c>
      <c r="J272" s="16" t="s">
        <v>9</v>
      </c>
      <c r="K272" s="1">
        <v>3.15</v>
      </c>
      <c r="L272" s="1">
        <v>3.78</v>
      </c>
      <c r="M272" s="1">
        <v>27.51</v>
      </c>
      <c r="N272" s="1">
        <v>7.75</v>
      </c>
      <c r="O272" s="1">
        <v>7.78</v>
      </c>
      <c r="P272" s="1">
        <v>39.700000000000003</v>
      </c>
      <c r="Q272" s="1">
        <v>34.799999999999997</v>
      </c>
      <c r="R272" s="1">
        <v>2.04</v>
      </c>
      <c r="S272" s="1">
        <v>243</v>
      </c>
      <c r="T272" s="1">
        <v>12.9</v>
      </c>
      <c r="U272" s="1">
        <v>15.32</v>
      </c>
      <c r="V272" s="1"/>
      <c r="W272" s="1">
        <v>12.4</v>
      </c>
      <c r="X272" s="1">
        <v>1</v>
      </c>
      <c r="Y272" s="1">
        <v>1</v>
      </c>
      <c r="Z272" s="1">
        <v>1</v>
      </c>
      <c r="AA272" s="1">
        <v>1</v>
      </c>
    </row>
    <row r="273" spans="1:27" ht="15" thickBot="1">
      <c r="A273" s="31" t="s">
        <v>35</v>
      </c>
      <c r="B273" s="1" t="s">
        <v>534</v>
      </c>
      <c r="C273" s="1" t="s">
        <v>29</v>
      </c>
      <c r="D273" s="1">
        <v>17</v>
      </c>
      <c r="E273" s="1" t="s">
        <v>535</v>
      </c>
      <c r="F273" s="1" t="s">
        <v>55</v>
      </c>
      <c r="G273" s="1" t="s">
        <v>84</v>
      </c>
      <c r="H273" s="1" t="s">
        <v>133</v>
      </c>
      <c r="I273" s="3">
        <v>1.3392361111111111E-3</v>
      </c>
      <c r="J273" s="16" t="s">
        <v>9</v>
      </c>
      <c r="K273" s="1">
        <v>2.95</v>
      </c>
      <c r="L273" s="1">
        <v>3.37</v>
      </c>
      <c r="M273" s="1">
        <v>25.06</v>
      </c>
      <c r="N273" s="1">
        <v>7.48</v>
      </c>
      <c r="O273" s="1">
        <v>7.19</v>
      </c>
      <c r="P273" s="1">
        <v>37.5</v>
      </c>
      <c r="Q273" s="1">
        <v>33.9</v>
      </c>
      <c r="R273" s="1">
        <v>1.52</v>
      </c>
      <c r="S273" s="1">
        <v>244</v>
      </c>
      <c r="T273" s="1">
        <v>11</v>
      </c>
      <c r="U273" s="1">
        <v>14.92</v>
      </c>
      <c r="V273" s="1">
        <v>3573</v>
      </c>
      <c r="W273" s="1"/>
      <c r="X273" s="1">
        <v>1</v>
      </c>
      <c r="Y273" s="1">
        <v>1</v>
      </c>
      <c r="Z273" s="1">
        <v>1</v>
      </c>
      <c r="AA273" s="1"/>
    </row>
    <row r="274" spans="1:27" ht="15" thickBot="1">
      <c r="A274" s="31" t="s">
        <v>27</v>
      </c>
      <c r="B274" s="1" t="s">
        <v>536</v>
      </c>
      <c r="C274" s="1" t="s">
        <v>29</v>
      </c>
      <c r="D274" s="1">
        <v>16</v>
      </c>
      <c r="E274" s="1" t="s">
        <v>72</v>
      </c>
      <c r="F274" s="1" t="s">
        <v>73</v>
      </c>
      <c r="G274" s="1" t="s">
        <v>61</v>
      </c>
      <c r="H274" s="1" t="s">
        <v>62</v>
      </c>
      <c r="I274" s="1" t="s">
        <v>537</v>
      </c>
      <c r="J274" s="16" t="s">
        <v>9</v>
      </c>
      <c r="K274" s="1">
        <v>3.08</v>
      </c>
      <c r="L274" s="1">
        <v>3.52</v>
      </c>
      <c r="M274" s="1">
        <v>30.65</v>
      </c>
      <c r="N274" s="1">
        <v>8.5500000000000007</v>
      </c>
      <c r="O274" s="1">
        <v>9.1</v>
      </c>
      <c r="P274" s="1">
        <v>52.6</v>
      </c>
      <c r="Q274" s="1">
        <v>50.8</v>
      </c>
      <c r="R274" s="1">
        <v>2.5299999999999998</v>
      </c>
      <c r="S274" s="1">
        <v>286</v>
      </c>
      <c r="T274" s="1">
        <v>14.45</v>
      </c>
      <c r="U274" s="1">
        <v>17.399999999999999</v>
      </c>
      <c r="V274" s="1">
        <v>3600</v>
      </c>
      <c r="W274" s="1"/>
      <c r="X274" s="1">
        <v>1</v>
      </c>
      <c r="Y274" s="1">
        <v>1</v>
      </c>
      <c r="Z274" s="1">
        <v>1</v>
      </c>
      <c r="AA274" s="1">
        <v>1</v>
      </c>
    </row>
    <row r="275" spans="1:27" ht="15" thickBot="1">
      <c r="A275" s="31">
        <v>45261</v>
      </c>
      <c r="B275" s="1" t="s">
        <v>538</v>
      </c>
      <c r="C275" s="1" t="s">
        <v>43</v>
      </c>
      <c r="D275" s="1">
        <v>16</v>
      </c>
      <c r="E275" s="1" t="s">
        <v>174</v>
      </c>
      <c r="F275" s="1" t="s">
        <v>105</v>
      </c>
      <c r="G275" s="1" t="s">
        <v>50</v>
      </c>
      <c r="H275" s="1" t="s">
        <v>51</v>
      </c>
      <c r="I275" s="1">
        <v>56.27</v>
      </c>
      <c r="J275" s="16" t="s">
        <v>9</v>
      </c>
      <c r="K275" s="1">
        <v>3.15</v>
      </c>
      <c r="L275" s="1">
        <v>3.81</v>
      </c>
      <c r="M275" s="1">
        <v>24.62</v>
      </c>
      <c r="N275" s="1">
        <v>6.64</v>
      </c>
      <c r="O275" s="1">
        <v>6.54</v>
      </c>
      <c r="P275" s="1">
        <v>25.6</v>
      </c>
      <c r="Q275" s="1">
        <v>37.5</v>
      </c>
      <c r="R275" s="1">
        <v>1.92</v>
      </c>
      <c r="S275" s="1">
        <v>217</v>
      </c>
      <c r="T275" s="1">
        <v>9.3000000000000007</v>
      </c>
      <c r="U275" s="1">
        <v>8.32</v>
      </c>
      <c r="V275" s="1"/>
      <c r="W275" s="1">
        <v>7.08</v>
      </c>
      <c r="X275" s="1">
        <v>1</v>
      </c>
      <c r="Y275" s="1">
        <v>1</v>
      </c>
      <c r="Z275" s="1">
        <v>2</v>
      </c>
      <c r="AA275" s="1">
        <v>1</v>
      </c>
    </row>
    <row r="276" spans="1:27" ht="15" thickBot="1">
      <c r="A276" s="31" t="s">
        <v>57</v>
      </c>
      <c r="B276" s="1" t="s">
        <v>539</v>
      </c>
      <c r="C276" s="1" t="s">
        <v>29</v>
      </c>
      <c r="D276" s="1">
        <v>18</v>
      </c>
      <c r="E276" s="1" t="s">
        <v>88</v>
      </c>
      <c r="F276" s="1" t="s">
        <v>89</v>
      </c>
      <c r="G276" s="1" t="s">
        <v>32</v>
      </c>
      <c r="H276" s="1" t="s">
        <v>102</v>
      </c>
      <c r="I276" s="1">
        <v>18.149999999999999</v>
      </c>
      <c r="J276" s="16" t="s">
        <v>9</v>
      </c>
      <c r="K276" s="1">
        <v>3.05</v>
      </c>
      <c r="L276" s="1">
        <v>3.44</v>
      </c>
      <c r="M276" s="1">
        <v>27.11</v>
      </c>
      <c r="N276" s="1">
        <v>7.68</v>
      </c>
      <c r="O276" s="1">
        <v>7.85</v>
      </c>
      <c r="P276" s="1">
        <v>44.6</v>
      </c>
      <c r="Q276" s="1">
        <v>33.4</v>
      </c>
      <c r="R276" s="1">
        <v>1.96</v>
      </c>
      <c r="S276" s="1">
        <v>278</v>
      </c>
      <c r="T276" s="1">
        <v>14.9</v>
      </c>
      <c r="U276" s="1">
        <v>19.48</v>
      </c>
      <c r="V276" s="1"/>
      <c r="W276" s="1">
        <v>9.3000000000000007</v>
      </c>
      <c r="X276" s="1">
        <v>1</v>
      </c>
      <c r="Y276" s="1">
        <v>1</v>
      </c>
      <c r="Z276" s="1">
        <v>1</v>
      </c>
      <c r="AA276" s="1">
        <v>1</v>
      </c>
    </row>
    <row r="277" spans="1:27" ht="15" thickBot="1">
      <c r="A277" s="31">
        <v>45261</v>
      </c>
      <c r="B277" s="1" t="s">
        <v>540</v>
      </c>
      <c r="C277" s="1" t="s">
        <v>29</v>
      </c>
      <c r="D277" s="1">
        <v>17</v>
      </c>
      <c r="E277" s="1" t="s">
        <v>271</v>
      </c>
      <c r="F277" s="1" t="s">
        <v>105</v>
      </c>
      <c r="G277" s="1" t="s">
        <v>84</v>
      </c>
      <c r="H277" s="1" t="s">
        <v>125</v>
      </c>
      <c r="I277" s="3">
        <v>6.1435185185185178E-3</v>
      </c>
      <c r="J277" s="16" t="s">
        <v>9</v>
      </c>
      <c r="K277" s="1">
        <v>3.43</v>
      </c>
      <c r="L277" s="1">
        <v>4.17</v>
      </c>
      <c r="M277" s="1"/>
      <c r="N277" s="1"/>
      <c r="O277" s="1"/>
      <c r="P277" s="1">
        <v>29.3</v>
      </c>
      <c r="Q277" s="1">
        <v>29.1</v>
      </c>
      <c r="R277" s="1">
        <v>1.59</v>
      </c>
      <c r="S277" s="1">
        <v>194</v>
      </c>
      <c r="T277" s="1">
        <v>10</v>
      </c>
      <c r="U277" s="1">
        <v>9.48</v>
      </c>
      <c r="V277" s="1"/>
      <c r="W277" s="1"/>
      <c r="X277" s="1">
        <v>3</v>
      </c>
      <c r="Y277" s="1">
        <v>1</v>
      </c>
      <c r="Z277" s="1">
        <v>2</v>
      </c>
      <c r="AA277" s="1">
        <v>1</v>
      </c>
    </row>
    <row r="278" spans="1:27" ht="15" thickBot="1">
      <c r="A278" s="31" t="s">
        <v>35</v>
      </c>
      <c r="B278" s="1" t="s">
        <v>541</v>
      </c>
      <c r="C278" s="1" t="s">
        <v>43</v>
      </c>
      <c r="D278" s="1">
        <v>15</v>
      </c>
      <c r="E278" s="1" t="s">
        <v>121</v>
      </c>
      <c r="F278" s="1" t="s">
        <v>122</v>
      </c>
      <c r="G278" s="1" t="s">
        <v>32</v>
      </c>
      <c r="H278" s="1" t="s">
        <v>366</v>
      </c>
      <c r="I278" s="1">
        <v>34.75</v>
      </c>
      <c r="J278" s="16" t="s">
        <v>9</v>
      </c>
      <c r="K278" s="1">
        <v>3.55</v>
      </c>
      <c r="L278" s="1">
        <v>3.9</v>
      </c>
      <c r="M278" s="1">
        <v>22.07</v>
      </c>
      <c r="N278" s="1">
        <v>6.72</v>
      </c>
      <c r="O278" s="1">
        <v>6.78</v>
      </c>
      <c r="P278" s="1">
        <v>31.1</v>
      </c>
      <c r="Q278" s="1">
        <v>26.8</v>
      </c>
      <c r="R278" s="1">
        <v>1.27</v>
      </c>
      <c r="S278" s="1">
        <v>210</v>
      </c>
      <c r="T278" s="1">
        <v>13.2</v>
      </c>
      <c r="U278" s="1">
        <v>13.2</v>
      </c>
      <c r="V278" s="1"/>
      <c r="W278" s="1">
        <v>5.8</v>
      </c>
      <c r="X278" s="1">
        <v>2</v>
      </c>
      <c r="Y278" s="1">
        <v>1</v>
      </c>
      <c r="Z278" s="1">
        <v>2</v>
      </c>
      <c r="AA278" s="1">
        <v>2</v>
      </c>
    </row>
    <row r="279" spans="1:27" ht="15" thickBot="1">
      <c r="A279" s="31" t="s">
        <v>57</v>
      </c>
      <c r="B279" s="1" t="s">
        <v>542</v>
      </c>
      <c r="C279" s="1" t="s">
        <v>29</v>
      </c>
      <c r="D279" s="1">
        <v>15</v>
      </c>
      <c r="E279" s="1" t="s">
        <v>156</v>
      </c>
      <c r="F279" s="1" t="s">
        <v>89</v>
      </c>
      <c r="G279" s="1" t="s">
        <v>84</v>
      </c>
      <c r="H279" s="1" t="s">
        <v>466</v>
      </c>
      <c r="I279" s="34">
        <v>9.8526620370370365E-3</v>
      </c>
      <c r="J279" s="16" t="s">
        <v>9</v>
      </c>
      <c r="K279" s="1">
        <v>3.27</v>
      </c>
      <c r="L279" s="1">
        <v>3.84</v>
      </c>
      <c r="M279" s="1">
        <v>23.41</v>
      </c>
      <c r="N279" s="1">
        <v>6.92</v>
      </c>
      <c r="O279" s="1">
        <v>6.65</v>
      </c>
      <c r="P279" s="1">
        <v>32.1</v>
      </c>
      <c r="Q279" s="1">
        <v>24.6</v>
      </c>
      <c r="R279" s="1">
        <v>1.08</v>
      </c>
      <c r="S279" s="1">
        <v>215</v>
      </c>
      <c r="T279" s="1">
        <v>8.65</v>
      </c>
      <c r="U279" s="1">
        <v>9.7899999999999991</v>
      </c>
      <c r="V279" s="1">
        <v>3381</v>
      </c>
      <c r="W279" s="1"/>
      <c r="X279" s="1">
        <v>2</v>
      </c>
      <c r="Y279" s="1">
        <v>1</v>
      </c>
      <c r="Z279" s="1">
        <v>1</v>
      </c>
      <c r="AA279" s="1">
        <v>3</v>
      </c>
    </row>
    <row r="280" spans="1:27" ht="15" thickBot="1">
      <c r="A280" s="31" t="s">
        <v>97</v>
      </c>
      <c r="B280" s="1" t="s">
        <v>543</v>
      </c>
      <c r="C280" s="1" t="s">
        <v>43</v>
      </c>
      <c r="D280" s="1">
        <v>16</v>
      </c>
      <c r="E280" s="1" t="s">
        <v>544</v>
      </c>
      <c r="F280" s="1" t="s">
        <v>100</v>
      </c>
      <c r="G280" s="1" t="s">
        <v>39</v>
      </c>
      <c r="H280" s="1" t="s">
        <v>245</v>
      </c>
      <c r="I280" s="1">
        <v>578</v>
      </c>
      <c r="J280" s="16" t="s">
        <v>9</v>
      </c>
      <c r="K280" s="1">
        <v>3.3</v>
      </c>
      <c r="L280" s="1">
        <v>3.63</v>
      </c>
      <c r="M280" s="1">
        <v>26.36</v>
      </c>
      <c r="N280" s="1">
        <v>7.1</v>
      </c>
      <c r="O280" s="1">
        <v>7.28</v>
      </c>
      <c r="P280" s="1">
        <v>38.4</v>
      </c>
      <c r="Q280" s="1">
        <v>36.1</v>
      </c>
      <c r="R280" s="1">
        <v>1.22</v>
      </c>
      <c r="S280" s="1">
        <v>229</v>
      </c>
      <c r="T280" s="1">
        <v>10.6</v>
      </c>
      <c r="U280" s="1">
        <v>10.7</v>
      </c>
      <c r="V280" s="1"/>
      <c r="W280" s="1">
        <v>10</v>
      </c>
      <c r="X280" s="1">
        <v>2</v>
      </c>
      <c r="Y280" s="1">
        <v>1</v>
      </c>
      <c r="Z280" s="1">
        <v>1</v>
      </c>
      <c r="AA280" s="1">
        <v>1</v>
      </c>
    </row>
    <row r="281" spans="1:27" ht="15" thickBot="1">
      <c r="A281" s="31" t="s">
        <v>27</v>
      </c>
      <c r="B281" s="1" t="s">
        <v>545</v>
      </c>
      <c r="C281" s="1" t="s">
        <v>43</v>
      </c>
      <c r="D281" s="1">
        <v>15</v>
      </c>
      <c r="E281" s="1" t="s">
        <v>546</v>
      </c>
      <c r="F281" s="1" t="s">
        <v>73</v>
      </c>
      <c r="G281" s="1" t="s">
        <v>50</v>
      </c>
      <c r="H281" s="1" t="s">
        <v>70</v>
      </c>
      <c r="I281" s="1">
        <v>7.7</v>
      </c>
      <c r="J281" s="16" t="s">
        <v>9</v>
      </c>
      <c r="K281" s="1">
        <v>3.21</v>
      </c>
      <c r="L281" s="1">
        <v>3.73</v>
      </c>
      <c r="M281" s="1">
        <v>22.97</v>
      </c>
      <c r="N281" s="1">
        <v>6.16</v>
      </c>
      <c r="O281" s="1">
        <v>6.32</v>
      </c>
      <c r="P281" s="1">
        <v>22.3</v>
      </c>
      <c r="Q281" s="1">
        <v>28.4</v>
      </c>
      <c r="R281" s="1">
        <v>1.32</v>
      </c>
      <c r="S281" s="1">
        <v>235</v>
      </c>
      <c r="T281" s="1">
        <v>12.65</v>
      </c>
      <c r="U281" s="1">
        <v>10.18</v>
      </c>
      <c r="V281" s="1">
        <v>2250</v>
      </c>
      <c r="W281" s="1"/>
      <c r="X281" s="1">
        <v>1</v>
      </c>
      <c r="Y281" s="1">
        <v>1</v>
      </c>
      <c r="Z281" s="1">
        <v>1</v>
      </c>
      <c r="AA281" s="1">
        <v>1</v>
      </c>
    </row>
    <row r="282" spans="1:27" ht="15" thickBot="1">
      <c r="A282" s="31" t="s">
        <v>57</v>
      </c>
      <c r="B282" s="1" t="s">
        <v>547</v>
      </c>
      <c r="C282" s="1" t="s">
        <v>43</v>
      </c>
      <c r="D282" s="1">
        <v>17</v>
      </c>
      <c r="E282" s="1" t="s">
        <v>523</v>
      </c>
      <c r="F282" s="1" t="s">
        <v>89</v>
      </c>
      <c r="G282" s="1" t="s">
        <v>61</v>
      </c>
      <c r="H282" s="1" t="s">
        <v>79</v>
      </c>
      <c r="I282" s="1">
        <v>13.54</v>
      </c>
      <c r="J282" s="16" t="s">
        <v>9</v>
      </c>
      <c r="K282" s="1"/>
      <c r="L282" s="1"/>
      <c r="M282" s="1">
        <v>23.23</v>
      </c>
      <c r="N282" s="1">
        <v>6.83</v>
      </c>
      <c r="O282" s="1">
        <v>6.82</v>
      </c>
      <c r="P282" s="1">
        <v>32.799999999999997</v>
      </c>
      <c r="Q282" s="1">
        <v>26.6</v>
      </c>
      <c r="R282" s="1">
        <v>1.54</v>
      </c>
      <c r="S282" s="1">
        <v>230</v>
      </c>
      <c r="T282" s="1">
        <v>9</v>
      </c>
      <c r="U282" s="1">
        <v>11.93</v>
      </c>
      <c r="V282" s="1"/>
      <c r="W282" s="1"/>
      <c r="X282" s="1">
        <v>1</v>
      </c>
      <c r="Y282" s="1">
        <v>1</v>
      </c>
      <c r="Z282" s="1">
        <v>1</v>
      </c>
      <c r="AA282" s="1">
        <v>1</v>
      </c>
    </row>
    <row r="283" spans="1:27" ht="15" thickBot="1">
      <c r="A283" s="31" t="s">
        <v>35</v>
      </c>
      <c r="B283" s="1" t="s">
        <v>548</v>
      </c>
      <c r="C283" s="1" t="s">
        <v>29</v>
      </c>
      <c r="D283" s="1">
        <v>17</v>
      </c>
      <c r="E283" s="1" t="s">
        <v>549</v>
      </c>
      <c r="F283" s="1" t="s">
        <v>92</v>
      </c>
      <c r="G283" s="1" t="s">
        <v>32</v>
      </c>
      <c r="H283" s="1" t="s">
        <v>111</v>
      </c>
      <c r="I283" s="1" t="s">
        <v>550</v>
      </c>
      <c r="J283" s="16" t="s">
        <v>9</v>
      </c>
      <c r="K283" s="1">
        <v>2.89</v>
      </c>
      <c r="L283" s="1">
        <v>3.22</v>
      </c>
      <c r="M283" s="1">
        <v>31.96</v>
      </c>
      <c r="N283" s="1">
        <v>9.17</v>
      </c>
      <c r="O283" s="1">
        <v>8.9</v>
      </c>
      <c r="P283" s="1">
        <v>56.3</v>
      </c>
      <c r="Q283" s="1">
        <v>45.9</v>
      </c>
      <c r="R283" s="1">
        <v>2.46</v>
      </c>
      <c r="S283" s="1">
        <v>304</v>
      </c>
      <c r="T283" s="1">
        <v>17.2</v>
      </c>
      <c r="U283" s="1">
        <v>20.28</v>
      </c>
      <c r="V283" s="1"/>
      <c r="W283" s="1">
        <v>11.2</v>
      </c>
      <c r="X283" s="1">
        <v>1</v>
      </c>
      <c r="Y283" s="1">
        <v>1</v>
      </c>
      <c r="Z283" s="1">
        <v>1</v>
      </c>
      <c r="AA283" s="1"/>
    </row>
    <row r="284" spans="1:27" ht="15" thickBot="1">
      <c r="A284" s="31" t="s">
        <v>35</v>
      </c>
      <c r="B284" s="1" t="s">
        <v>551</v>
      </c>
      <c r="C284" s="1" t="s">
        <v>29</v>
      </c>
      <c r="D284" s="1">
        <v>18</v>
      </c>
      <c r="E284" s="1" t="s">
        <v>152</v>
      </c>
      <c r="F284" s="1" t="s">
        <v>55</v>
      </c>
      <c r="G284" s="1" t="s">
        <v>39</v>
      </c>
      <c r="H284" s="1" t="s">
        <v>40</v>
      </c>
      <c r="I284" s="1">
        <v>5.25</v>
      </c>
      <c r="J284" s="16" t="s">
        <v>9</v>
      </c>
      <c r="K284" s="1">
        <v>2.83</v>
      </c>
      <c r="L284" s="1">
        <v>3.24</v>
      </c>
      <c r="M284" s="1">
        <v>30.67</v>
      </c>
      <c r="N284" s="1">
        <v>8.83</v>
      </c>
      <c r="O284" s="1">
        <v>8.75</v>
      </c>
      <c r="P284" s="1">
        <v>57.2</v>
      </c>
      <c r="Q284" s="1">
        <v>34.799999999999997</v>
      </c>
      <c r="R284" s="1">
        <v>2.5</v>
      </c>
      <c r="S284" s="1">
        <v>289</v>
      </c>
      <c r="T284" s="1">
        <v>15</v>
      </c>
      <c r="U284" s="1">
        <v>19.03</v>
      </c>
      <c r="V284" s="1">
        <v>3000</v>
      </c>
      <c r="W284" s="1"/>
      <c r="X284" s="1">
        <v>1</v>
      </c>
      <c r="Y284" s="1">
        <v>1</v>
      </c>
      <c r="Z284" s="1">
        <v>1</v>
      </c>
      <c r="AA284" s="1"/>
    </row>
    <row r="285" spans="1:27" ht="15" thickBot="1">
      <c r="A285" s="31" t="s">
        <v>35</v>
      </c>
      <c r="B285" s="1" t="s">
        <v>552</v>
      </c>
      <c r="C285" s="1" t="s">
        <v>43</v>
      </c>
      <c r="D285" s="1">
        <v>15</v>
      </c>
      <c r="E285" s="1" t="s">
        <v>458</v>
      </c>
      <c r="F285" s="1" t="s">
        <v>168</v>
      </c>
      <c r="G285" s="1" t="s">
        <v>61</v>
      </c>
      <c r="H285" s="1" t="s">
        <v>79</v>
      </c>
      <c r="I285" s="1" t="s">
        <v>553</v>
      </c>
      <c r="J285" s="16" t="s">
        <v>9</v>
      </c>
      <c r="K285" s="1">
        <v>3.23</v>
      </c>
      <c r="L285" s="1">
        <v>3.65</v>
      </c>
      <c r="M285" s="1">
        <v>25.02</v>
      </c>
      <c r="N285" s="1">
        <v>6.99</v>
      </c>
      <c r="O285" s="1">
        <v>6.75</v>
      </c>
      <c r="P285" s="1">
        <v>41.4</v>
      </c>
      <c r="Q285" s="1">
        <v>33.700000000000003</v>
      </c>
      <c r="R285" s="1">
        <v>1.62</v>
      </c>
      <c r="S285" s="1">
        <v>237</v>
      </c>
      <c r="T285" s="1">
        <v>11.6</v>
      </c>
      <c r="U285" s="1">
        <v>10.119999999999999</v>
      </c>
      <c r="V285" s="1">
        <v>2790</v>
      </c>
      <c r="W285" s="1"/>
      <c r="X285" s="1"/>
      <c r="Y285" s="1"/>
      <c r="Z285" s="1"/>
      <c r="AA285" s="1"/>
    </row>
    <row r="286" spans="1:27" ht="15" thickBot="1">
      <c r="A286" s="31" t="s">
        <v>57</v>
      </c>
      <c r="B286" s="1" t="s">
        <v>554</v>
      </c>
      <c r="C286" s="1" t="s">
        <v>43</v>
      </c>
      <c r="D286" s="1">
        <v>18</v>
      </c>
      <c r="E286" s="1" t="s">
        <v>555</v>
      </c>
      <c r="F286" s="1" t="s">
        <v>60</v>
      </c>
      <c r="G286" s="1" t="s">
        <v>84</v>
      </c>
      <c r="H286" s="1" t="s">
        <v>341</v>
      </c>
      <c r="I286" s="3">
        <v>7.5914351851851846E-3</v>
      </c>
      <c r="J286" s="16" t="s">
        <v>9</v>
      </c>
      <c r="K286" s="1">
        <v>3.65</v>
      </c>
      <c r="L286" s="1">
        <v>4.22</v>
      </c>
      <c r="M286" s="1">
        <v>20.22</v>
      </c>
      <c r="N286" s="1">
        <v>5.96</v>
      </c>
      <c r="O286" s="1">
        <v>5.65</v>
      </c>
      <c r="P286" s="1">
        <v>30.3</v>
      </c>
      <c r="Q286" s="1">
        <v>26.5</v>
      </c>
      <c r="R286" s="1">
        <v>1.43</v>
      </c>
      <c r="S286" s="1">
        <v>203</v>
      </c>
      <c r="T286" s="1">
        <v>10.8</v>
      </c>
      <c r="U286" s="1">
        <v>10.7</v>
      </c>
      <c r="V286" s="1">
        <v>3286</v>
      </c>
      <c r="W286" s="1"/>
      <c r="X286" s="1">
        <v>1</v>
      </c>
      <c r="Y286" s="1">
        <v>1</v>
      </c>
      <c r="Z286" s="1">
        <v>1</v>
      </c>
      <c r="AA286" s="1">
        <v>1</v>
      </c>
    </row>
    <row r="287" spans="1:27" ht="15" thickBot="1">
      <c r="A287" s="31" t="s">
        <v>27</v>
      </c>
      <c r="B287" s="1" t="s">
        <v>556</v>
      </c>
      <c r="C287" s="1" t="s">
        <v>43</v>
      </c>
      <c r="D287" s="1">
        <v>16</v>
      </c>
      <c r="E287" s="1" t="s">
        <v>30</v>
      </c>
      <c r="F287" s="1" t="s">
        <v>31</v>
      </c>
      <c r="G287" s="1" t="s">
        <v>61</v>
      </c>
      <c r="H287" s="1" t="s">
        <v>62</v>
      </c>
      <c r="I287" s="1" t="s">
        <v>557</v>
      </c>
      <c r="J287" s="16" t="s">
        <v>9</v>
      </c>
      <c r="K287" s="1">
        <v>3.45</v>
      </c>
      <c r="L287" s="1">
        <v>3.73</v>
      </c>
      <c r="M287" s="1">
        <v>24.23</v>
      </c>
      <c r="N287" s="1">
        <v>6.68</v>
      </c>
      <c r="O287" s="1">
        <v>6.7</v>
      </c>
      <c r="P287" s="1">
        <v>34.799999999999997</v>
      </c>
      <c r="Q287" s="1">
        <v>28.7</v>
      </c>
      <c r="R287" s="1">
        <v>1.58</v>
      </c>
      <c r="S287" s="1">
        <v>219</v>
      </c>
      <c r="T287" s="1">
        <v>12.4</v>
      </c>
      <c r="U287" s="1">
        <v>10.97</v>
      </c>
      <c r="V287" s="1">
        <v>2679</v>
      </c>
      <c r="W287" s="1"/>
      <c r="X287" s="1">
        <v>1</v>
      </c>
      <c r="Y287" s="1">
        <v>1</v>
      </c>
      <c r="Z287" s="1">
        <v>1</v>
      </c>
      <c r="AA287" s="1">
        <v>1</v>
      </c>
    </row>
    <row r="288" spans="1:27" ht="15" thickBot="1">
      <c r="A288" s="31" t="s">
        <v>27</v>
      </c>
      <c r="B288" s="1" t="s">
        <v>558</v>
      </c>
      <c r="C288" s="1" t="s">
        <v>29</v>
      </c>
      <c r="D288" s="1">
        <v>16</v>
      </c>
      <c r="E288" s="1" t="s">
        <v>82</v>
      </c>
      <c r="F288" s="1" t="s">
        <v>83</v>
      </c>
      <c r="G288" s="1" t="s">
        <v>50</v>
      </c>
      <c r="H288" s="1" t="s">
        <v>116</v>
      </c>
      <c r="I288" s="2">
        <v>11.18</v>
      </c>
      <c r="J288" s="16" t="s">
        <v>9</v>
      </c>
      <c r="K288" s="1">
        <v>2.96</v>
      </c>
      <c r="L288" s="1">
        <v>3.29</v>
      </c>
      <c r="M288" s="1">
        <v>30.49</v>
      </c>
      <c r="N288" s="1">
        <v>8.75</v>
      </c>
      <c r="O288" s="1">
        <v>8.6</v>
      </c>
      <c r="P288" s="1">
        <v>54.7</v>
      </c>
      <c r="Q288" s="1">
        <v>41.4</v>
      </c>
      <c r="R288" s="1">
        <v>2.48</v>
      </c>
      <c r="S288" s="1">
        <v>281</v>
      </c>
      <c r="T288" s="1">
        <v>12.6</v>
      </c>
      <c r="U288" s="1">
        <v>14.83</v>
      </c>
      <c r="V288" s="1"/>
      <c r="W288" s="1">
        <v>10.1</v>
      </c>
      <c r="X288" s="1">
        <v>1</v>
      </c>
      <c r="Y288" s="1">
        <v>1</v>
      </c>
      <c r="Z288" s="1">
        <v>1</v>
      </c>
      <c r="AA288" s="1"/>
    </row>
    <row r="289" spans="1:27" ht="15" thickBot="1">
      <c r="A289" s="31" t="s">
        <v>27</v>
      </c>
      <c r="B289" s="1" t="s">
        <v>559</v>
      </c>
      <c r="C289" s="1" t="s">
        <v>43</v>
      </c>
      <c r="D289" s="1">
        <v>15</v>
      </c>
      <c r="E289" s="1" t="s">
        <v>365</v>
      </c>
      <c r="F289" s="1" t="s">
        <v>83</v>
      </c>
      <c r="G289" s="1" t="s">
        <v>61</v>
      </c>
      <c r="H289" s="1" t="s">
        <v>123</v>
      </c>
      <c r="I289" s="1">
        <v>30.47</v>
      </c>
      <c r="J289" s="16" t="s">
        <v>9</v>
      </c>
      <c r="K289" s="1">
        <v>3.37</v>
      </c>
      <c r="L289" s="1">
        <v>3.92</v>
      </c>
      <c r="M289" s="1">
        <v>23.93</v>
      </c>
      <c r="N289" s="1">
        <v>6.65</v>
      </c>
      <c r="O289" s="8">
        <v>7</v>
      </c>
      <c r="P289" s="1">
        <v>33.4</v>
      </c>
      <c r="Q289" s="1">
        <v>33.299999999999997</v>
      </c>
      <c r="R289" s="1">
        <v>1.73</v>
      </c>
      <c r="S289" s="1">
        <v>247</v>
      </c>
      <c r="T289" s="1">
        <v>12.7</v>
      </c>
      <c r="U289" s="1">
        <v>11.81</v>
      </c>
      <c r="V289" s="1"/>
      <c r="W289" s="1">
        <v>8.3000000000000007</v>
      </c>
      <c r="X289" s="1">
        <v>1</v>
      </c>
      <c r="Y289" s="1">
        <v>1</v>
      </c>
      <c r="Z289" s="1">
        <v>1</v>
      </c>
      <c r="AA289" s="1">
        <v>1</v>
      </c>
    </row>
    <row r="290" spans="1:27" ht="15" thickBot="1">
      <c r="A290" s="31" t="s">
        <v>35</v>
      </c>
      <c r="B290" s="1" t="s">
        <v>560</v>
      </c>
      <c r="C290" s="1" t="s">
        <v>43</v>
      </c>
      <c r="D290" s="1">
        <v>17</v>
      </c>
      <c r="E290" s="1" t="s">
        <v>458</v>
      </c>
      <c r="F290" s="1" t="s">
        <v>168</v>
      </c>
      <c r="G290" s="1" t="s">
        <v>39</v>
      </c>
      <c r="H290" s="1" t="s">
        <v>68</v>
      </c>
      <c r="I290" s="1">
        <v>12.2</v>
      </c>
      <c r="J290" s="16" t="s">
        <v>9</v>
      </c>
      <c r="K290" s="1">
        <v>3.28</v>
      </c>
      <c r="L290" s="1">
        <v>3.73</v>
      </c>
      <c r="M290" s="1">
        <v>26.37</v>
      </c>
      <c r="N290" s="1">
        <v>7.43</v>
      </c>
      <c r="O290" s="1">
        <v>7.21</v>
      </c>
      <c r="P290" s="1">
        <v>33.299999999999997</v>
      </c>
      <c r="Q290" s="1">
        <v>33.4</v>
      </c>
      <c r="R290" s="1">
        <v>1.88</v>
      </c>
      <c r="S290" s="1">
        <v>234</v>
      </c>
      <c r="T290" s="1">
        <v>13.8</v>
      </c>
      <c r="U290" s="1">
        <v>12.51</v>
      </c>
      <c r="V290" s="1">
        <v>2500</v>
      </c>
      <c r="W290" s="1"/>
      <c r="X290" s="1">
        <v>1</v>
      </c>
      <c r="Y290" s="1">
        <v>1</v>
      </c>
      <c r="Z290" s="1">
        <v>1</v>
      </c>
      <c r="AA290" s="1"/>
    </row>
    <row r="291" spans="1:27" ht="15" thickBot="1">
      <c r="A291" s="31" t="s">
        <v>97</v>
      </c>
      <c r="B291" s="1" t="s">
        <v>561</v>
      </c>
      <c r="C291" s="1" t="s">
        <v>43</v>
      </c>
      <c r="D291" s="1">
        <v>16</v>
      </c>
      <c r="E291" s="1" t="s">
        <v>110</v>
      </c>
      <c r="F291" s="1" t="s">
        <v>100</v>
      </c>
      <c r="G291" s="1" t="s">
        <v>39</v>
      </c>
      <c r="H291" s="1" t="s">
        <v>40</v>
      </c>
      <c r="I291" s="18" t="s">
        <v>562</v>
      </c>
      <c r="J291" s="16" t="s">
        <v>9</v>
      </c>
      <c r="K291" s="1">
        <v>3.3</v>
      </c>
      <c r="L291" s="1">
        <v>3.81</v>
      </c>
      <c r="M291" s="1">
        <v>23.77</v>
      </c>
      <c r="N291" s="1">
        <v>7.11</v>
      </c>
      <c r="O291" s="1">
        <v>3.3</v>
      </c>
      <c r="P291" s="1"/>
      <c r="Q291" s="1"/>
      <c r="R291" s="1"/>
      <c r="S291" s="1"/>
      <c r="T291" s="1"/>
      <c r="U291" s="1"/>
      <c r="V291" s="1"/>
      <c r="W291" s="1">
        <v>9.1</v>
      </c>
      <c r="X291" s="1"/>
      <c r="Y291" s="1"/>
      <c r="Z291" s="1"/>
      <c r="AA291" s="1"/>
    </row>
    <row r="292" spans="1:27" ht="15" thickBot="1">
      <c r="A292" s="31" t="s">
        <v>35</v>
      </c>
      <c r="B292" s="1" t="s">
        <v>563</v>
      </c>
      <c r="C292" s="1" t="s">
        <v>29</v>
      </c>
      <c r="D292" s="1">
        <v>18</v>
      </c>
      <c r="E292" s="1" t="s">
        <v>152</v>
      </c>
      <c r="F292" s="1" t="s">
        <v>55</v>
      </c>
      <c r="G292" s="1" t="s">
        <v>32</v>
      </c>
      <c r="H292" s="1" t="s">
        <v>564</v>
      </c>
      <c r="I292" s="1">
        <v>56.33</v>
      </c>
      <c r="J292" s="16" t="s">
        <v>9</v>
      </c>
      <c r="K292" s="1">
        <v>3.25</v>
      </c>
      <c r="L292" s="1">
        <v>3.54</v>
      </c>
      <c r="M292" s="1">
        <v>28.14</v>
      </c>
      <c r="N292" s="1">
        <v>8.1300000000000008</v>
      </c>
      <c r="O292" s="1">
        <v>8.1999999999999993</v>
      </c>
      <c r="P292" s="1">
        <v>48.2</v>
      </c>
      <c r="Q292" s="1">
        <v>34.6</v>
      </c>
      <c r="R292" s="1">
        <v>1.48</v>
      </c>
      <c r="S292" s="1">
        <v>261</v>
      </c>
      <c r="T292" s="1">
        <v>14.4</v>
      </c>
      <c r="U292" s="1">
        <v>16.43</v>
      </c>
      <c r="V292" s="1">
        <v>2800</v>
      </c>
      <c r="W292" s="1"/>
      <c r="X292" s="1">
        <v>1</v>
      </c>
      <c r="Y292" s="1">
        <v>1</v>
      </c>
      <c r="Z292" s="1">
        <v>1</v>
      </c>
      <c r="AA292" s="1"/>
    </row>
    <row r="293" spans="1:27" ht="15" thickBot="1">
      <c r="A293" s="31" t="s">
        <v>35</v>
      </c>
      <c r="B293" s="1" t="s">
        <v>565</v>
      </c>
      <c r="C293" s="1" t="s">
        <v>29</v>
      </c>
      <c r="D293" s="1">
        <v>17</v>
      </c>
      <c r="E293" s="1" t="s">
        <v>121</v>
      </c>
      <c r="F293" s="1" t="s">
        <v>122</v>
      </c>
      <c r="G293" s="1" t="s">
        <v>61</v>
      </c>
      <c r="H293" s="1" t="s">
        <v>62</v>
      </c>
      <c r="I293" s="1">
        <v>38.5</v>
      </c>
      <c r="J293" s="16" t="s">
        <v>9</v>
      </c>
      <c r="K293" s="1">
        <v>3.25</v>
      </c>
      <c r="L293" s="1">
        <v>3.39</v>
      </c>
      <c r="M293" s="1">
        <v>28.14</v>
      </c>
      <c r="N293" s="1">
        <v>7.53</v>
      </c>
      <c r="O293" s="1">
        <v>7.38</v>
      </c>
      <c r="P293" s="1">
        <v>39.5</v>
      </c>
      <c r="Q293" s="1">
        <v>36.9</v>
      </c>
      <c r="R293" s="1">
        <v>2.0299999999999998</v>
      </c>
      <c r="S293" s="1">
        <v>264</v>
      </c>
      <c r="T293" s="1">
        <v>10.199999999999999</v>
      </c>
      <c r="U293" s="1">
        <v>11.8</v>
      </c>
      <c r="V293" s="1">
        <v>3050</v>
      </c>
      <c r="W293" s="1"/>
      <c r="X293" s="1">
        <v>1</v>
      </c>
      <c r="Y293" s="1">
        <v>1</v>
      </c>
      <c r="Z293" s="1">
        <v>2</v>
      </c>
      <c r="AA293" s="1">
        <v>2</v>
      </c>
    </row>
    <row r="294" spans="1:27" ht="15" thickBot="1">
      <c r="A294" s="31" t="s">
        <v>41</v>
      </c>
      <c r="B294" s="1" t="s">
        <v>566</v>
      </c>
      <c r="C294" s="1" t="s">
        <v>43</v>
      </c>
      <c r="D294" s="1">
        <v>18</v>
      </c>
      <c r="E294" s="1" t="s">
        <v>44</v>
      </c>
      <c r="F294" s="1" t="s">
        <v>45</v>
      </c>
      <c r="G294" s="1" t="s">
        <v>84</v>
      </c>
      <c r="H294" s="1" t="s">
        <v>125</v>
      </c>
      <c r="I294" s="1" t="s">
        <v>567</v>
      </c>
      <c r="J294" s="16" t="s">
        <v>9</v>
      </c>
      <c r="K294" s="1">
        <v>3.53</v>
      </c>
      <c r="L294" s="1">
        <v>4.21</v>
      </c>
      <c r="M294" s="1">
        <v>21.6</v>
      </c>
      <c r="N294" s="1">
        <v>6.02</v>
      </c>
      <c r="O294" s="1">
        <v>6.17</v>
      </c>
      <c r="P294" s="1">
        <v>25.2</v>
      </c>
      <c r="Q294" s="1">
        <v>23.9</v>
      </c>
      <c r="R294" s="1">
        <v>1.1000000000000001</v>
      </c>
      <c r="S294" s="1">
        <v>197</v>
      </c>
      <c r="T294" s="1">
        <v>10.7</v>
      </c>
      <c r="U294" s="1">
        <v>10.23</v>
      </c>
      <c r="V294" s="1">
        <v>3350</v>
      </c>
      <c r="W294" s="1"/>
      <c r="X294" s="1">
        <v>3</v>
      </c>
      <c r="Y294" s="1">
        <v>1</v>
      </c>
      <c r="Z294" s="1">
        <v>2</v>
      </c>
      <c r="AA294" s="1"/>
    </row>
    <row r="295" spans="1:27" ht="15" thickBot="1">
      <c r="A295" s="31" t="s">
        <v>35</v>
      </c>
      <c r="B295" s="1" t="s">
        <v>568</v>
      </c>
      <c r="C295" s="1" t="s">
        <v>29</v>
      </c>
      <c r="D295" s="1">
        <v>15</v>
      </c>
      <c r="E295" s="1" t="s">
        <v>569</v>
      </c>
      <c r="F295" s="1" t="s">
        <v>92</v>
      </c>
      <c r="G295" s="1" t="s">
        <v>50</v>
      </c>
      <c r="H295" s="1" t="s">
        <v>70</v>
      </c>
      <c r="I295" s="1">
        <v>7.21</v>
      </c>
      <c r="J295" s="16" t="s">
        <v>9</v>
      </c>
      <c r="K295" s="1">
        <v>2.89</v>
      </c>
      <c r="L295" s="1">
        <v>3.21</v>
      </c>
      <c r="M295" s="1">
        <v>28.77</v>
      </c>
      <c r="N295" s="1">
        <v>7.53</v>
      </c>
      <c r="O295" s="1">
        <v>8.02</v>
      </c>
      <c r="P295" s="1">
        <v>47.3</v>
      </c>
      <c r="Q295" s="1">
        <v>39.5</v>
      </c>
      <c r="R295" s="1">
        <v>2.2999999999999998</v>
      </c>
      <c r="S295" s="1">
        <v>270</v>
      </c>
      <c r="T295" s="1">
        <v>10.6</v>
      </c>
      <c r="U295" s="1">
        <v>13.42</v>
      </c>
      <c r="V295" s="1"/>
      <c r="W295" s="1">
        <v>10</v>
      </c>
      <c r="X295" s="1">
        <v>1</v>
      </c>
      <c r="Y295" s="1">
        <v>1</v>
      </c>
      <c r="Z295" s="1">
        <v>1</v>
      </c>
      <c r="AA295" s="1"/>
    </row>
    <row r="296" spans="1:27" ht="15" thickBot="1">
      <c r="A296" s="31" t="s">
        <v>27</v>
      </c>
      <c r="B296" s="1" t="s">
        <v>570</v>
      </c>
      <c r="C296" s="1" t="s">
        <v>29</v>
      </c>
      <c r="D296" s="1">
        <v>17</v>
      </c>
      <c r="E296" s="1" t="s">
        <v>228</v>
      </c>
      <c r="F296" s="1" t="s">
        <v>31</v>
      </c>
      <c r="G296" s="1" t="s">
        <v>84</v>
      </c>
      <c r="H296" s="1" t="s">
        <v>85</v>
      </c>
      <c r="I296" s="1" t="s">
        <v>571</v>
      </c>
      <c r="J296" s="16" t="s">
        <v>9</v>
      </c>
      <c r="K296" s="1">
        <v>3.19</v>
      </c>
      <c r="L296" s="1">
        <v>3.75</v>
      </c>
      <c r="M296" s="1">
        <v>23.67</v>
      </c>
      <c r="N296" s="1">
        <v>6.71</v>
      </c>
      <c r="O296" s="1">
        <v>6.87</v>
      </c>
      <c r="P296" s="1">
        <v>33.5</v>
      </c>
      <c r="Q296" s="1">
        <v>30.5</v>
      </c>
      <c r="R296" s="1">
        <v>1.77</v>
      </c>
      <c r="S296" s="1">
        <v>234</v>
      </c>
      <c r="T296" s="1">
        <v>10.1</v>
      </c>
      <c r="U296" s="1">
        <v>11.88</v>
      </c>
      <c r="V296" s="1">
        <v>3572</v>
      </c>
      <c r="W296" s="1"/>
      <c r="X296" s="1">
        <v>1</v>
      </c>
      <c r="Y296" s="1">
        <v>1</v>
      </c>
      <c r="Z296" s="1">
        <v>1</v>
      </c>
      <c r="AA296" s="1">
        <v>1</v>
      </c>
    </row>
    <row r="297" spans="1:27" ht="15" thickBot="1">
      <c r="A297" s="31" t="s">
        <v>41</v>
      </c>
      <c r="B297" s="1" t="s">
        <v>572</v>
      </c>
      <c r="C297" s="1" t="s">
        <v>43</v>
      </c>
      <c r="D297" s="1">
        <v>18</v>
      </c>
      <c r="E297" s="1" t="s">
        <v>186</v>
      </c>
      <c r="F297" s="1" t="s">
        <v>65</v>
      </c>
      <c r="G297" s="1" t="s">
        <v>84</v>
      </c>
      <c r="H297" s="1" t="s">
        <v>573</v>
      </c>
      <c r="I297" s="1" t="s">
        <v>574</v>
      </c>
      <c r="J297" s="16" t="s">
        <v>9</v>
      </c>
      <c r="K297" s="1">
        <v>3.56</v>
      </c>
      <c r="L297" s="1">
        <v>4.3600000000000003</v>
      </c>
      <c r="M297" s="1">
        <v>20.6</v>
      </c>
      <c r="N297" s="1">
        <v>6.13</v>
      </c>
      <c r="O297" s="1">
        <v>6.23</v>
      </c>
      <c r="P297" s="1">
        <v>25.5</v>
      </c>
      <c r="Q297" s="1">
        <v>26.7</v>
      </c>
      <c r="R297" s="1">
        <v>1.35</v>
      </c>
      <c r="S297" s="1">
        <v>200</v>
      </c>
      <c r="T297" s="1">
        <v>11.5</v>
      </c>
      <c r="U297" s="1">
        <v>7.6</v>
      </c>
      <c r="V297" s="1">
        <v>3320</v>
      </c>
      <c r="W297" s="1"/>
      <c r="X297" s="1">
        <v>2</v>
      </c>
      <c r="Y297" s="1">
        <v>1</v>
      </c>
      <c r="Z297" s="1">
        <v>1</v>
      </c>
      <c r="AA297" s="1"/>
    </row>
    <row r="298" spans="1:27" ht="15" thickBot="1">
      <c r="A298" s="31" t="s">
        <v>97</v>
      </c>
      <c r="B298" s="1" t="s">
        <v>575</v>
      </c>
      <c r="C298" s="1" t="s">
        <v>29</v>
      </c>
      <c r="D298" s="1">
        <v>17</v>
      </c>
      <c r="E298" s="1" t="s">
        <v>576</v>
      </c>
      <c r="F298" s="1" t="s">
        <v>100</v>
      </c>
      <c r="G298" s="1" t="s">
        <v>32</v>
      </c>
      <c r="H298" s="1" t="s">
        <v>111</v>
      </c>
      <c r="I298" s="1">
        <v>57.5</v>
      </c>
      <c r="J298" s="16" t="s">
        <v>9</v>
      </c>
      <c r="K298" s="1"/>
      <c r="L298" s="1"/>
      <c r="M298" s="1"/>
      <c r="N298" s="1"/>
      <c r="O298" s="1"/>
      <c r="P298" s="1">
        <v>42.8</v>
      </c>
      <c r="Q298" s="1">
        <v>38.299999999999997</v>
      </c>
      <c r="R298" s="1">
        <v>2.39</v>
      </c>
      <c r="S298" s="1">
        <v>263</v>
      </c>
      <c r="T298" s="1">
        <v>17</v>
      </c>
      <c r="U298" s="1">
        <v>16.7</v>
      </c>
      <c r="V298" s="1"/>
      <c r="W298" s="1"/>
      <c r="X298" s="1">
        <v>1</v>
      </c>
      <c r="Y298" s="1">
        <v>1</v>
      </c>
      <c r="Z298" s="1">
        <v>1</v>
      </c>
      <c r="AA298" s="1">
        <v>1</v>
      </c>
    </row>
    <row r="299" spans="1:27" ht="15" thickBot="1">
      <c r="A299" s="31" t="s">
        <v>27</v>
      </c>
      <c r="B299" s="1" t="s">
        <v>577</v>
      </c>
      <c r="C299" s="1" t="s">
        <v>29</v>
      </c>
      <c r="D299" s="1">
        <v>16</v>
      </c>
      <c r="E299" s="1" t="s">
        <v>208</v>
      </c>
      <c r="F299" s="1" t="s">
        <v>83</v>
      </c>
      <c r="G299" s="1" t="s">
        <v>50</v>
      </c>
      <c r="H299" s="1" t="s">
        <v>51</v>
      </c>
      <c r="I299" s="1">
        <v>51.37</v>
      </c>
      <c r="J299" s="16" t="s">
        <v>9</v>
      </c>
      <c r="K299" s="1">
        <v>3.15</v>
      </c>
      <c r="L299" s="1">
        <v>3.54</v>
      </c>
      <c r="M299" s="1">
        <v>27.38</v>
      </c>
      <c r="N299" s="1">
        <v>7.7</v>
      </c>
      <c r="O299" s="1">
        <v>7.49</v>
      </c>
      <c r="P299" s="1">
        <v>42.4</v>
      </c>
      <c r="Q299" s="1">
        <v>28</v>
      </c>
      <c r="R299" s="1">
        <v>1.6</v>
      </c>
      <c r="S299" s="1">
        <v>246</v>
      </c>
      <c r="T299" s="1">
        <v>11</v>
      </c>
      <c r="U299" s="1">
        <v>12.92</v>
      </c>
      <c r="V299" s="1">
        <v>2780</v>
      </c>
      <c r="W299" s="1"/>
      <c r="X299" s="1">
        <v>1</v>
      </c>
      <c r="Y299" s="1">
        <v>1</v>
      </c>
      <c r="Z299" s="1">
        <v>1</v>
      </c>
      <c r="AA299" s="1"/>
    </row>
    <row r="300" spans="1:27" ht="15" thickBot="1">
      <c r="A300" s="31" t="s">
        <v>35</v>
      </c>
      <c r="B300" s="1" t="s">
        <v>578</v>
      </c>
      <c r="C300" s="1" t="s">
        <v>29</v>
      </c>
      <c r="D300" s="1">
        <v>17</v>
      </c>
      <c r="E300" s="1" t="s">
        <v>307</v>
      </c>
      <c r="F300" s="1" t="s">
        <v>108</v>
      </c>
      <c r="G300" s="1" t="s">
        <v>61</v>
      </c>
      <c r="H300" s="1" t="s">
        <v>62</v>
      </c>
      <c r="I300" s="1">
        <v>38.67</v>
      </c>
      <c r="J300" s="16" t="s">
        <v>9</v>
      </c>
      <c r="K300" s="1">
        <v>3.08</v>
      </c>
      <c r="L300" s="1">
        <v>3.31</v>
      </c>
      <c r="M300" s="1">
        <v>29.89</v>
      </c>
      <c r="N300" s="1">
        <v>8.3000000000000007</v>
      </c>
      <c r="O300" s="1">
        <v>8</v>
      </c>
      <c r="P300" s="1">
        <v>50.5</v>
      </c>
      <c r="Q300" s="1">
        <v>43</v>
      </c>
      <c r="R300" s="1">
        <v>2.65</v>
      </c>
      <c r="S300" s="1">
        <v>271</v>
      </c>
      <c r="T300" s="1">
        <v>15.3</v>
      </c>
      <c r="U300" s="1">
        <v>13.8</v>
      </c>
      <c r="V300" s="1"/>
      <c r="W300" s="1">
        <v>13.9</v>
      </c>
      <c r="X300" s="1">
        <v>2</v>
      </c>
      <c r="Y300" s="1">
        <v>1</v>
      </c>
      <c r="Z300" s="1">
        <v>1</v>
      </c>
      <c r="AA300" s="1">
        <v>1</v>
      </c>
    </row>
    <row r="301" spans="1:27" ht="15" thickBot="1">
      <c r="A301" s="31" t="s">
        <v>35</v>
      </c>
      <c r="B301" s="1" t="s">
        <v>579</v>
      </c>
      <c r="C301" s="1" t="s">
        <v>43</v>
      </c>
      <c r="D301" s="1">
        <v>18</v>
      </c>
      <c r="E301" s="1" t="s">
        <v>205</v>
      </c>
      <c r="F301" s="1" t="s">
        <v>168</v>
      </c>
      <c r="G301" s="1" t="s">
        <v>32</v>
      </c>
      <c r="H301" s="1" t="s">
        <v>259</v>
      </c>
      <c r="I301" s="1" t="s">
        <v>580</v>
      </c>
      <c r="J301" s="16" t="s">
        <v>9</v>
      </c>
      <c r="K301" s="1">
        <v>3.45</v>
      </c>
      <c r="L301" s="1">
        <v>3.97</v>
      </c>
      <c r="M301" s="1">
        <v>20.29</v>
      </c>
      <c r="N301" s="1">
        <v>5.95</v>
      </c>
      <c r="O301" s="1">
        <v>6.01</v>
      </c>
      <c r="P301" s="1">
        <v>33.700000000000003</v>
      </c>
      <c r="Q301" s="1">
        <v>30.8</v>
      </c>
      <c r="R301" s="1">
        <v>1.7</v>
      </c>
      <c r="S301" s="1">
        <v>201</v>
      </c>
      <c r="T301" s="1">
        <v>14.75</v>
      </c>
      <c r="U301" s="1">
        <v>15.93</v>
      </c>
      <c r="V301" s="1"/>
      <c r="W301" s="1">
        <v>7.3</v>
      </c>
      <c r="X301" s="1">
        <v>1</v>
      </c>
      <c r="Y301" s="1">
        <v>1</v>
      </c>
      <c r="Z301" s="1">
        <v>1</v>
      </c>
      <c r="AA301" s="1"/>
    </row>
    <row r="302" spans="1:27" ht="15" thickBot="1">
      <c r="A302" s="31" t="s">
        <v>27</v>
      </c>
      <c r="B302" s="1" t="s">
        <v>581</v>
      </c>
      <c r="C302" s="1" t="s">
        <v>29</v>
      </c>
      <c r="D302" s="1">
        <v>15</v>
      </c>
      <c r="E302" s="1" t="s">
        <v>37</v>
      </c>
      <c r="F302" s="1" t="s">
        <v>73</v>
      </c>
      <c r="G302" s="1" t="s">
        <v>32</v>
      </c>
      <c r="H302" s="1" t="s">
        <v>335</v>
      </c>
      <c r="I302" s="1">
        <v>17.05</v>
      </c>
      <c r="J302" s="16" t="s">
        <v>9</v>
      </c>
      <c r="K302" s="1">
        <v>3.39</v>
      </c>
      <c r="L302" s="1">
        <v>4</v>
      </c>
      <c r="M302" s="1">
        <v>24.86</v>
      </c>
      <c r="N302" s="1">
        <v>7.02</v>
      </c>
      <c r="O302" s="1">
        <v>6.24</v>
      </c>
      <c r="P302" s="1">
        <v>43</v>
      </c>
      <c r="Q302" s="1">
        <v>24.4</v>
      </c>
      <c r="R302" s="1">
        <v>1.26</v>
      </c>
      <c r="S302" s="1">
        <v>248</v>
      </c>
      <c r="T302" s="1">
        <v>14.95</v>
      </c>
      <c r="U302" s="1">
        <v>15.02</v>
      </c>
      <c r="V302" s="1">
        <v>2330</v>
      </c>
      <c r="W302" s="1"/>
      <c r="X302" s="1">
        <v>2</v>
      </c>
      <c r="Y302" s="1">
        <v>1</v>
      </c>
      <c r="Z302" s="1">
        <v>1</v>
      </c>
      <c r="AA302" s="1">
        <v>1</v>
      </c>
    </row>
    <row r="303" spans="1:27" ht="15" thickBot="1">
      <c r="A303" s="31" t="s">
        <v>27</v>
      </c>
      <c r="B303" s="1" t="s">
        <v>582</v>
      </c>
      <c r="C303" s="1" t="s">
        <v>29</v>
      </c>
      <c r="D303" s="1">
        <v>18</v>
      </c>
      <c r="E303" s="1" t="s">
        <v>37</v>
      </c>
      <c r="F303" s="1" t="s">
        <v>73</v>
      </c>
      <c r="G303" s="1" t="s">
        <v>32</v>
      </c>
      <c r="H303" s="1" t="s">
        <v>102</v>
      </c>
      <c r="I303" s="1" t="s">
        <v>583</v>
      </c>
      <c r="J303" s="16" t="s">
        <v>9</v>
      </c>
      <c r="K303" s="1">
        <v>3.46</v>
      </c>
      <c r="L303" s="1">
        <v>4.4800000000000004</v>
      </c>
      <c r="M303" s="1">
        <v>24</v>
      </c>
      <c r="N303" s="1">
        <v>7.11</v>
      </c>
      <c r="O303" s="1">
        <v>6.78</v>
      </c>
      <c r="P303" s="1">
        <v>36.1</v>
      </c>
      <c r="Q303" s="1">
        <v>23.4</v>
      </c>
      <c r="R303" s="1">
        <v>1.04</v>
      </c>
      <c r="S303" s="1">
        <v>253</v>
      </c>
      <c r="T303" s="1">
        <v>15.2</v>
      </c>
      <c r="U303" s="1">
        <v>18.28</v>
      </c>
      <c r="V303" s="1">
        <v>2250</v>
      </c>
      <c r="W303" s="1"/>
      <c r="X303" s="1">
        <v>2</v>
      </c>
      <c r="Y303" s="1">
        <v>1</v>
      </c>
      <c r="Z303" s="1">
        <v>1</v>
      </c>
      <c r="AA303" s="1">
        <v>1</v>
      </c>
    </row>
    <row r="304" spans="1:27" ht="15" thickBot="1">
      <c r="A304" s="31" t="s">
        <v>97</v>
      </c>
      <c r="B304" s="1" t="s">
        <v>584</v>
      </c>
      <c r="C304" s="1" t="s">
        <v>43</v>
      </c>
      <c r="D304" s="1">
        <v>15</v>
      </c>
      <c r="E304" s="1" t="s">
        <v>303</v>
      </c>
      <c r="F304" s="1" t="s">
        <v>100</v>
      </c>
      <c r="G304" s="1" t="s">
        <v>50</v>
      </c>
      <c r="H304" s="1" t="s">
        <v>70</v>
      </c>
      <c r="I304" s="1">
        <v>7.92</v>
      </c>
      <c r="J304" s="16" t="s">
        <v>9</v>
      </c>
      <c r="K304" s="1">
        <v>3.2</v>
      </c>
      <c r="L304" s="1">
        <v>3.67</v>
      </c>
      <c r="M304" s="1">
        <v>23.91</v>
      </c>
      <c r="N304" s="1">
        <v>6.41</v>
      </c>
      <c r="O304" s="1">
        <v>6.66</v>
      </c>
      <c r="P304" s="1">
        <v>40</v>
      </c>
      <c r="Q304" s="1">
        <v>33.1</v>
      </c>
      <c r="R304" s="1">
        <v>1.38</v>
      </c>
      <c r="S304" s="1">
        <v>232</v>
      </c>
      <c r="T304" s="1">
        <v>10.5</v>
      </c>
      <c r="U304" s="1">
        <v>10</v>
      </c>
      <c r="V304" s="1"/>
      <c r="W304" s="1">
        <v>9.1999999999999993</v>
      </c>
      <c r="X304" s="1">
        <v>2</v>
      </c>
      <c r="Y304" s="1">
        <v>1</v>
      </c>
      <c r="Z304" s="1">
        <v>1</v>
      </c>
      <c r="AA304" s="1">
        <v>1</v>
      </c>
    </row>
    <row r="305" spans="1:27" ht="15" thickBot="1">
      <c r="A305" s="31" t="s">
        <v>97</v>
      </c>
      <c r="B305" s="1" t="s">
        <v>585</v>
      </c>
      <c r="C305" s="1" t="s">
        <v>29</v>
      </c>
      <c r="D305" s="1">
        <v>16</v>
      </c>
      <c r="E305" s="1" t="s">
        <v>468</v>
      </c>
      <c r="F305" s="1" t="s">
        <v>100</v>
      </c>
      <c r="G305" s="1" t="s">
        <v>84</v>
      </c>
      <c r="H305" s="1" t="s">
        <v>133</v>
      </c>
      <c r="I305" s="18" t="s">
        <v>586</v>
      </c>
      <c r="J305" s="16" t="s">
        <v>9</v>
      </c>
      <c r="K305" s="1">
        <v>3.09</v>
      </c>
      <c r="L305" s="1">
        <v>3.53</v>
      </c>
      <c r="M305" s="1">
        <v>26.12</v>
      </c>
      <c r="N305" s="1">
        <v>7.41</v>
      </c>
      <c r="O305" s="1">
        <v>7.5</v>
      </c>
      <c r="P305" s="1">
        <v>47.9</v>
      </c>
      <c r="Q305" s="1">
        <v>42.5</v>
      </c>
      <c r="R305" s="1">
        <v>2.19</v>
      </c>
      <c r="S305" s="1">
        <v>247</v>
      </c>
      <c r="T305" s="1">
        <v>9.1</v>
      </c>
      <c r="U305" s="1">
        <v>9.6</v>
      </c>
      <c r="V305" s="1"/>
      <c r="W305" s="1">
        <v>12.5</v>
      </c>
      <c r="X305" s="1">
        <v>2</v>
      </c>
      <c r="Y305" s="1">
        <v>1</v>
      </c>
      <c r="Z305" s="1">
        <v>2</v>
      </c>
      <c r="AA305" s="1">
        <v>1</v>
      </c>
    </row>
    <row r="306" spans="1:27" ht="15" thickBot="1">
      <c r="A306" s="31" t="s">
        <v>41</v>
      </c>
      <c r="B306" s="1" t="s">
        <v>587</v>
      </c>
      <c r="C306" s="1" t="s">
        <v>43</v>
      </c>
      <c r="D306" s="1">
        <v>18</v>
      </c>
      <c r="E306" s="1" t="s">
        <v>64</v>
      </c>
      <c r="F306" s="1" t="s">
        <v>65</v>
      </c>
      <c r="G306" s="1" t="s">
        <v>61</v>
      </c>
      <c r="H306" s="1" t="s">
        <v>93</v>
      </c>
      <c r="I306" s="1" t="s">
        <v>588</v>
      </c>
      <c r="J306" s="16" t="s">
        <v>9</v>
      </c>
      <c r="K306" s="1">
        <v>3.28</v>
      </c>
      <c r="L306" s="1">
        <v>3.84</v>
      </c>
      <c r="M306" s="1">
        <v>25.1</v>
      </c>
      <c r="N306" s="1">
        <v>6.65</v>
      </c>
      <c r="O306" s="1">
        <v>6.55</v>
      </c>
      <c r="P306" s="1">
        <v>27.4</v>
      </c>
      <c r="Q306" s="1">
        <v>26.5</v>
      </c>
      <c r="R306" s="1">
        <v>1.62</v>
      </c>
      <c r="S306" s="1">
        <v>209</v>
      </c>
      <c r="T306" s="1">
        <v>12.2</v>
      </c>
      <c r="U306" s="1">
        <v>10.86</v>
      </c>
      <c r="V306" s="1">
        <v>2970</v>
      </c>
      <c r="W306" s="1"/>
      <c r="X306" s="1">
        <v>3</v>
      </c>
      <c r="Y306" s="1">
        <v>1</v>
      </c>
      <c r="Z306" s="1">
        <v>1</v>
      </c>
      <c r="AA306" s="1"/>
    </row>
    <row r="307" spans="1:27" ht="15" thickBot="1">
      <c r="A307" s="31" t="s">
        <v>97</v>
      </c>
      <c r="B307" s="1" t="s">
        <v>589</v>
      </c>
      <c r="C307" s="1" t="s">
        <v>29</v>
      </c>
      <c r="D307" s="1">
        <v>15</v>
      </c>
      <c r="E307" s="1" t="s">
        <v>590</v>
      </c>
      <c r="F307" s="1" t="s">
        <v>100</v>
      </c>
      <c r="G307" s="1" t="s">
        <v>84</v>
      </c>
      <c r="H307" s="1" t="s">
        <v>195</v>
      </c>
      <c r="I307" t="s">
        <v>591</v>
      </c>
      <c r="J307" s="16" t="s">
        <v>9</v>
      </c>
      <c r="K307" s="1">
        <v>3.22</v>
      </c>
      <c r="L307" s="1">
        <v>3.59</v>
      </c>
      <c r="M307" s="1"/>
      <c r="N307" s="1">
        <v>7.24</v>
      </c>
      <c r="O307" s="1">
        <v>7.1</v>
      </c>
      <c r="P307" s="1">
        <v>36.299999999999997</v>
      </c>
      <c r="Q307" s="1">
        <v>33.4</v>
      </c>
      <c r="R307" s="1">
        <v>1.94</v>
      </c>
      <c r="S307" s="1">
        <v>242</v>
      </c>
      <c r="T307" s="1">
        <v>11</v>
      </c>
      <c r="U307" s="1">
        <v>11.2</v>
      </c>
      <c r="V307" s="1"/>
      <c r="W307" s="1">
        <v>12.5</v>
      </c>
      <c r="X307" s="1">
        <v>1</v>
      </c>
      <c r="Y307" s="1">
        <v>1</v>
      </c>
      <c r="Z307" s="1">
        <v>1</v>
      </c>
      <c r="AA307" s="1">
        <v>1</v>
      </c>
    </row>
    <row r="308" spans="1:27" ht="15" thickBot="1">
      <c r="A308" s="31" t="s">
        <v>35</v>
      </c>
      <c r="B308" s="1" t="s">
        <v>592</v>
      </c>
      <c r="C308" s="1" t="s">
        <v>29</v>
      </c>
      <c r="D308" s="1">
        <v>15</v>
      </c>
      <c r="E308" s="1" t="s">
        <v>593</v>
      </c>
      <c r="F308" s="1" t="s">
        <v>168</v>
      </c>
      <c r="G308" s="1" t="s">
        <v>32</v>
      </c>
      <c r="H308" s="1" t="s">
        <v>335</v>
      </c>
      <c r="I308" s="1">
        <v>15.07</v>
      </c>
      <c r="J308" s="16" t="s">
        <v>9</v>
      </c>
      <c r="K308" s="1">
        <v>3.14</v>
      </c>
      <c r="L308" s="1">
        <v>3.68</v>
      </c>
      <c r="M308" s="1">
        <v>27.12</v>
      </c>
      <c r="N308" s="1">
        <v>7.88</v>
      </c>
      <c r="O308" s="1">
        <v>7.86</v>
      </c>
      <c r="P308" s="1">
        <v>39.4</v>
      </c>
      <c r="Q308" s="1">
        <v>27.7</v>
      </c>
      <c r="R308" s="1">
        <v>1.57</v>
      </c>
      <c r="S308" s="1">
        <v>248</v>
      </c>
      <c r="T308" s="1">
        <v>13</v>
      </c>
      <c r="U308" s="1">
        <v>14.87</v>
      </c>
      <c r="V308" s="1"/>
      <c r="W308" s="1">
        <v>12.7</v>
      </c>
      <c r="X308" s="1">
        <v>3</v>
      </c>
      <c r="Y308" s="1">
        <v>2</v>
      </c>
      <c r="Z308" s="1">
        <v>2</v>
      </c>
      <c r="AA308" s="1"/>
    </row>
    <row r="309" spans="1:27" ht="15" thickBot="1">
      <c r="A309" s="31">
        <v>45261</v>
      </c>
      <c r="B309" s="1" t="s">
        <v>594</v>
      </c>
      <c r="C309" s="1" t="s">
        <v>43</v>
      </c>
      <c r="D309" s="1">
        <v>18</v>
      </c>
      <c r="E309" s="1" t="s">
        <v>104</v>
      </c>
      <c r="F309" s="1" t="s">
        <v>105</v>
      </c>
      <c r="G309" s="1" t="s">
        <v>32</v>
      </c>
      <c r="H309" s="1" t="s">
        <v>33</v>
      </c>
      <c r="I309" s="1">
        <v>58.44</v>
      </c>
      <c r="J309" s="16" t="s">
        <v>9</v>
      </c>
      <c r="K309" s="1">
        <v>3.22</v>
      </c>
      <c r="L309" s="1">
        <v>3.87</v>
      </c>
      <c r="M309" s="1">
        <v>21.67</v>
      </c>
      <c r="N309" s="1">
        <v>6.36</v>
      </c>
      <c r="O309" s="1">
        <v>6.9</v>
      </c>
      <c r="P309" s="1">
        <v>35.5</v>
      </c>
      <c r="Q309" s="1">
        <v>31</v>
      </c>
      <c r="R309" s="1">
        <v>1.75</v>
      </c>
      <c r="S309" s="1">
        <v>248</v>
      </c>
      <c r="T309" s="1">
        <v>13.1</v>
      </c>
      <c r="U309" s="1">
        <v>16.86</v>
      </c>
      <c r="V309" s="1"/>
      <c r="W309" s="1">
        <v>6.06</v>
      </c>
      <c r="X309" s="1">
        <v>1</v>
      </c>
      <c r="Y309" s="1">
        <v>3</v>
      </c>
      <c r="Z309" s="1">
        <v>3</v>
      </c>
      <c r="AA309" s="1">
        <v>3</v>
      </c>
    </row>
    <row r="310" spans="1:27" ht="15" thickBot="1">
      <c r="A310" s="31" t="s">
        <v>27</v>
      </c>
      <c r="B310" s="1" t="s">
        <v>595</v>
      </c>
      <c r="C310" s="1" t="s">
        <v>29</v>
      </c>
      <c r="D310" s="1">
        <v>18</v>
      </c>
      <c r="E310" s="1" t="s">
        <v>30</v>
      </c>
      <c r="F310" s="1" t="s">
        <v>31</v>
      </c>
      <c r="G310" s="1" t="s">
        <v>50</v>
      </c>
      <c r="H310" s="1" t="s">
        <v>116</v>
      </c>
      <c r="I310" s="2">
        <v>10.66</v>
      </c>
      <c r="J310" s="16" t="s">
        <v>9</v>
      </c>
      <c r="K310" s="1">
        <v>2.82</v>
      </c>
      <c r="L310" s="1">
        <v>3.09</v>
      </c>
      <c r="M310" s="1">
        <v>29.1</v>
      </c>
      <c r="N310" s="1">
        <v>8.3000000000000007</v>
      </c>
      <c r="O310" s="1">
        <v>8.09</v>
      </c>
      <c r="P310" s="1">
        <v>52.9</v>
      </c>
      <c r="Q310" s="1">
        <v>37.5</v>
      </c>
      <c r="R310" s="1">
        <v>2.36</v>
      </c>
      <c r="S310" s="1">
        <v>275</v>
      </c>
      <c r="T310" s="1">
        <v>13.5</v>
      </c>
      <c r="U310" s="1">
        <v>16.57</v>
      </c>
      <c r="V310" s="1">
        <v>2800</v>
      </c>
      <c r="W310" s="1"/>
      <c r="X310" s="1">
        <v>1</v>
      </c>
      <c r="Y310" s="1">
        <v>1</v>
      </c>
      <c r="Z310" s="1">
        <v>1</v>
      </c>
      <c r="AA310" s="1">
        <v>1</v>
      </c>
    </row>
    <row r="311" spans="1:27" ht="15" thickBot="1">
      <c r="A311" s="31" t="s">
        <v>41</v>
      </c>
      <c r="B311" s="1" t="s">
        <v>596</v>
      </c>
      <c r="C311" s="1" t="s">
        <v>29</v>
      </c>
      <c r="D311" s="1">
        <v>16</v>
      </c>
      <c r="E311" s="1" t="s">
        <v>274</v>
      </c>
      <c r="F311" s="1" t="s">
        <v>45</v>
      </c>
      <c r="G311" s="1" t="s">
        <v>39</v>
      </c>
      <c r="H311" s="1" t="s">
        <v>146</v>
      </c>
      <c r="I311" s="1">
        <v>200</v>
      </c>
      <c r="J311" s="16" t="s">
        <v>9</v>
      </c>
      <c r="K311" s="1">
        <v>3</v>
      </c>
      <c r="L311" s="1">
        <v>3.4</v>
      </c>
      <c r="M311" s="1">
        <v>30.72</v>
      </c>
      <c r="N311" s="1">
        <v>8.5500000000000007</v>
      </c>
      <c r="O311" s="1">
        <v>8.77</v>
      </c>
      <c r="P311" s="1">
        <v>41.8</v>
      </c>
      <c r="Q311" s="1">
        <v>35.6</v>
      </c>
      <c r="R311" s="1">
        <v>2.37</v>
      </c>
      <c r="S311" s="1">
        <v>284</v>
      </c>
      <c r="T311" s="1">
        <v>11.6</v>
      </c>
      <c r="U311" s="1">
        <v>15.98</v>
      </c>
      <c r="V311" s="1">
        <v>3060</v>
      </c>
      <c r="W311" s="1"/>
      <c r="X311" s="1">
        <v>1</v>
      </c>
      <c r="Y311" s="1">
        <v>1</v>
      </c>
      <c r="Z311" s="1">
        <v>1</v>
      </c>
      <c r="AA311" s="1"/>
    </row>
    <row r="312" spans="1:27" ht="15" thickBot="1">
      <c r="A312" s="31" t="s">
        <v>97</v>
      </c>
      <c r="B312" s="1" t="s">
        <v>597</v>
      </c>
      <c r="C312" s="1" t="s">
        <v>29</v>
      </c>
      <c r="D312" s="1">
        <v>16</v>
      </c>
      <c r="E312" s="1" t="s">
        <v>598</v>
      </c>
      <c r="F312" s="1" t="s">
        <v>100</v>
      </c>
      <c r="G312" s="1" t="s">
        <v>74</v>
      </c>
      <c r="H312" s="1" t="s">
        <v>75</v>
      </c>
      <c r="I312" s="10">
        <v>5724</v>
      </c>
      <c r="J312" s="16" t="s">
        <v>9</v>
      </c>
      <c r="K312" s="1"/>
      <c r="L312" s="1"/>
      <c r="M312" s="1"/>
      <c r="N312" s="1"/>
      <c r="O312" s="1"/>
      <c r="P312" s="1">
        <v>44.6</v>
      </c>
      <c r="Q312" s="1">
        <v>33.1</v>
      </c>
      <c r="R312" s="1">
        <v>1.86</v>
      </c>
      <c r="S312" s="1">
        <v>268</v>
      </c>
      <c r="T312" s="1">
        <v>13.4</v>
      </c>
      <c r="U312" s="1">
        <v>14.7</v>
      </c>
      <c r="V312" s="1"/>
      <c r="W312" s="1">
        <v>14.1</v>
      </c>
      <c r="X312" s="1">
        <v>1</v>
      </c>
      <c r="Y312" s="1">
        <v>1</v>
      </c>
      <c r="Z312" s="1">
        <v>1</v>
      </c>
      <c r="AA312" s="1">
        <v>1</v>
      </c>
    </row>
    <row r="313" spans="1:27" ht="15" thickBot="1">
      <c r="A313" s="31" t="s">
        <v>35</v>
      </c>
      <c r="B313" s="1" t="s">
        <v>599</v>
      </c>
      <c r="C313" s="1" t="s">
        <v>43</v>
      </c>
      <c r="D313" s="1">
        <v>16</v>
      </c>
      <c r="E313" s="1" t="s">
        <v>172</v>
      </c>
      <c r="F313" s="1" t="s">
        <v>145</v>
      </c>
      <c r="G313" s="1" t="s">
        <v>50</v>
      </c>
      <c r="H313" s="1" t="s">
        <v>164</v>
      </c>
      <c r="I313" s="1" t="s">
        <v>600</v>
      </c>
      <c r="J313" s="16" t="s">
        <v>9</v>
      </c>
      <c r="K313" s="1">
        <v>3.14</v>
      </c>
      <c r="L313" s="1">
        <v>3.49</v>
      </c>
      <c r="M313" s="1">
        <v>22.69</v>
      </c>
      <c r="N313" s="1">
        <v>6.15</v>
      </c>
      <c r="O313" s="1">
        <v>6.3</v>
      </c>
      <c r="P313" s="1">
        <v>32.5</v>
      </c>
      <c r="Q313" s="1">
        <v>32.299999999999997</v>
      </c>
      <c r="R313" s="1">
        <v>1.86</v>
      </c>
      <c r="S313" s="1">
        <v>223</v>
      </c>
      <c r="T313" s="1">
        <v>11.4</v>
      </c>
      <c r="U313" s="1">
        <v>12.1</v>
      </c>
      <c r="V313" s="1"/>
      <c r="W313" s="1">
        <v>9.3000000000000007</v>
      </c>
      <c r="X313" s="1">
        <v>2</v>
      </c>
      <c r="Y313" s="1">
        <v>1</v>
      </c>
      <c r="Z313" s="1">
        <v>1</v>
      </c>
      <c r="AA313" s="1"/>
    </row>
    <row r="314" spans="1:27" ht="15" thickBot="1">
      <c r="A314" s="31" t="s">
        <v>27</v>
      </c>
      <c r="B314" s="1" t="s">
        <v>601</v>
      </c>
      <c r="C314" s="1" t="s">
        <v>29</v>
      </c>
      <c r="D314" s="1">
        <v>16</v>
      </c>
      <c r="E314" s="1" t="s">
        <v>37</v>
      </c>
      <c r="F314" s="1" t="s">
        <v>73</v>
      </c>
      <c r="G314" s="1" t="s">
        <v>50</v>
      </c>
      <c r="H314" s="1" t="s">
        <v>51</v>
      </c>
      <c r="I314" s="1" t="s">
        <v>602</v>
      </c>
      <c r="J314" s="16" t="s">
        <v>9</v>
      </c>
      <c r="K314" s="1">
        <v>3.14</v>
      </c>
      <c r="L314" s="1">
        <v>3.52</v>
      </c>
      <c r="M314" s="1">
        <v>26.68</v>
      </c>
      <c r="N314" s="1">
        <v>7.78</v>
      </c>
      <c r="O314" s="1">
        <v>7.81</v>
      </c>
      <c r="P314" s="1">
        <v>37.799999999999997</v>
      </c>
      <c r="Q314" s="1">
        <v>34.5</v>
      </c>
      <c r="R314" s="1">
        <v>2.5</v>
      </c>
      <c r="S314" s="1">
        <v>269</v>
      </c>
      <c r="T314" s="1">
        <v>11.4</v>
      </c>
      <c r="U314" s="1">
        <v>13.45</v>
      </c>
      <c r="V314" s="1">
        <v>2950</v>
      </c>
      <c r="W314" s="1"/>
      <c r="X314" s="1">
        <v>1</v>
      </c>
      <c r="Y314" s="1">
        <v>1</v>
      </c>
      <c r="Z314" s="1">
        <v>1</v>
      </c>
      <c r="AA314" s="1">
        <v>1</v>
      </c>
    </row>
    <row r="315" spans="1:27" ht="15" thickBot="1">
      <c r="A315" s="31" t="s">
        <v>35</v>
      </c>
      <c r="B315" s="1" t="s">
        <v>603</v>
      </c>
      <c r="C315" s="1" t="s">
        <v>29</v>
      </c>
      <c r="D315" s="1">
        <v>18</v>
      </c>
      <c r="E315" s="1" t="s">
        <v>121</v>
      </c>
      <c r="F315" s="1" t="s">
        <v>122</v>
      </c>
      <c r="G315" s="1" t="s">
        <v>74</v>
      </c>
      <c r="H315" s="1" t="s">
        <v>75</v>
      </c>
      <c r="I315" s="1">
        <v>6233</v>
      </c>
      <c r="J315" s="16" t="s">
        <v>9</v>
      </c>
      <c r="K315" s="1">
        <v>2.89</v>
      </c>
      <c r="L315" s="1">
        <v>3.22</v>
      </c>
      <c r="M315" s="1">
        <v>32.409999999999997</v>
      </c>
      <c r="N315" s="1">
        <v>9.19</v>
      </c>
      <c r="O315" s="1">
        <v>8.89</v>
      </c>
      <c r="P315" s="1">
        <v>48.3</v>
      </c>
      <c r="Q315" s="1">
        <v>40.700000000000003</v>
      </c>
      <c r="R315" s="1">
        <v>2.48</v>
      </c>
      <c r="S315" s="1">
        <v>273</v>
      </c>
      <c r="T315" s="1">
        <v>17.899999999999999</v>
      </c>
      <c r="U315" s="1">
        <v>18</v>
      </c>
      <c r="V315" s="1"/>
      <c r="W315" s="1">
        <v>12.1</v>
      </c>
      <c r="X315" s="1">
        <v>2</v>
      </c>
      <c r="Y315" s="1">
        <v>1</v>
      </c>
      <c r="Z315" s="1">
        <v>1</v>
      </c>
      <c r="AA315" s="1">
        <v>1</v>
      </c>
    </row>
    <row r="316" spans="1:27" ht="15" thickBot="1">
      <c r="A316" s="31" t="s">
        <v>57</v>
      </c>
      <c r="B316" s="1" t="s">
        <v>604</v>
      </c>
      <c r="C316" s="1" t="s">
        <v>43</v>
      </c>
      <c r="D316" s="1">
        <v>16</v>
      </c>
      <c r="E316" s="1" t="s">
        <v>226</v>
      </c>
      <c r="F316" s="1" t="s">
        <v>89</v>
      </c>
      <c r="G316" s="1" t="s">
        <v>84</v>
      </c>
      <c r="H316" s="1" t="s">
        <v>133</v>
      </c>
      <c r="I316" s="3">
        <v>1.5865740740740738E-3</v>
      </c>
      <c r="J316" s="16" t="s">
        <v>9</v>
      </c>
      <c r="K316" s="1">
        <v>3.62</v>
      </c>
      <c r="L316" s="1">
        <v>4.17</v>
      </c>
      <c r="M316" s="1">
        <v>22.88</v>
      </c>
      <c r="N316" s="1">
        <v>6.3</v>
      </c>
      <c r="O316" s="1">
        <v>6.31</v>
      </c>
      <c r="P316" s="1">
        <v>30</v>
      </c>
      <c r="Q316" s="1">
        <v>22.5</v>
      </c>
      <c r="R316" s="1">
        <v>1.1100000000000001</v>
      </c>
      <c r="S316" s="1">
        <v>197</v>
      </c>
      <c r="T316" s="1">
        <v>10.95</v>
      </c>
      <c r="U316" s="1">
        <v>8.9499999999999993</v>
      </c>
      <c r="V316" s="1">
        <v>3150</v>
      </c>
      <c r="W316" s="1"/>
      <c r="X316" s="1">
        <v>2</v>
      </c>
      <c r="Y316" s="1">
        <v>1</v>
      </c>
      <c r="Z316" s="1">
        <v>1</v>
      </c>
      <c r="AA316" s="1">
        <v>2</v>
      </c>
    </row>
    <row r="317" spans="1:27" ht="15" thickBot="1">
      <c r="A317" s="31">
        <v>45261</v>
      </c>
      <c r="B317" s="1" t="s">
        <v>605</v>
      </c>
      <c r="C317" s="1" t="s">
        <v>43</v>
      </c>
      <c r="D317" s="1">
        <v>17</v>
      </c>
      <c r="E317" s="1" t="s">
        <v>104</v>
      </c>
      <c r="F317" s="1" t="s">
        <v>105</v>
      </c>
      <c r="G317" s="1" t="s">
        <v>50</v>
      </c>
      <c r="H317" s="1" t="s">
        <v>164</v>
      </c>
      <c r="I317" s="1">
        <v>24.64</v>
      </c>
      <c r="J317" s="16" t="s">
        <v>9</v>
      </c>
      <c r="K317" s="1">
        <v>3.28</v>
      </c>
      <c r="L317" s="1">
        <v>3.75</v>
      </c>
      <c r="M317" s="1">
        <v>23.14</v>
      </c>
      <c r="N317" s="1">
        <v>6.6</v>
      </c>
      <c r="O317" s="1">
        <v>7.07</v>
      </c>
      <c r="P317" s="1">
        <v>33.799999999999997</v>
      </c>
      <c r="Q317" s="1">
        <v>34</v>
      </c>
      <c r="R317" s="1">
        <v>1.51</v>
      </c>
      <c r="S317" s="1">
        <v>245</v>
      </c>
      <c r="T317" s="1">
        <v>11.2</v>
      </c>
      <c r="U317" s="1">
        <v>11.27</v>
      </c>
      <c r="V317" s="1"/>
      <c r="W317" s="1">
        <v>8.01</v>
      </c>
      <c r="X317" s="1">
        <v>1</v>
      </c>
      <c r="Y317" s="1">
        <v>1</v>
      </c>
      <c r="Z317" s="1">
        <v>2</v>
      </c>
      <c r="AA317" s="1">
        <v>2</v>
      </c>
    </row>
    <row r="318" spans="1:27" ht="15" thickBot="1">
      <c r="A318" s="31" t="s">
        <v>41</v>
      </c>
      <c r="B318" s="1" t="s">
        <v>606</v>
      </c>
      <c r="C318" s="1" t="s">
        <v>29</v>
      </c>
      <c r="D318" s="1">
        <v>15</v>
      </c>
      <c r="E318" s="1" t="s">
        <v>132</v>
      </c>
      <c r="F318" s="1" t="s">
        <v>65</v>
      </c>
      <c r="G318" s="1" t="s">
        <v>50</v>
      </c>
      <c r="H318" s="1" t="s">
        <v>70</v>
      </c>
      <c r="I318" s="1">
        <v>7.35</v>
      </c>
      <c r="J318" s="16" t="s">
        <v>9</v>
      </c>
      <c r="K318" s="1">
        <v>2.98</v>
      </c>
      <c r="L318" s="1">
        <v>3.42</v>
      </c>
      <c r="M318" s="1">
        <v>23.7</v>
      </c>
      <c r="N318" s="1">
        <v>7.31</v>
      </c>
      <c r="O318" s="1">
        <v>7.6</v>
      </c>
      <c r="P318" s="1">
        <v>46.8</v>
      </c>
      <c r="Q318" s="1">
        <v>36</v>
      </c>
      <c r="R318" s="1">
        <v>1.81</v>
      </c>
      <c r="S318" s="1">
        <v>246</v>
      </c>
      <c r="T318" s="1">
        <v>9.1</v>
      </c>
      <c r="U318" s="1">
        <v>11.55</v>
      </c>
      <c r="V318" s="1"/>
      <c r="W318" s="1">
        <v>10.050000000000001</v>
      </c>
      <c r="X318" s="1">
        <v>2</v>
      </c>
      <c r="Y318" s="1">
        <v>1</v>
      </c>
      <c r="Z318" s="1">
        <v>1</v>
      </c>
      <c r="AA318" s="1"/>
    </row>
    <row r="319" spans="1:27" ht="15" thickBot="1">
      <c r="A319" s="31" t="s">
        <v>27</v>
      </c>
      <c r="B319" s="1" t="s">
        <v>607</v>
      </c>
      <c r="C319" s="1" t="s">
        <v>43</v>
      </c>
      <c r="D319" s="1">
        <v>16</v>
      </c>
      <c r="E319" s="1" t="s">
        <v>203</v>
      </c>
      <c r="F319" s="1" t="s">
        <v>83</v>
      </c>
      <c r="G319" s="1" t="s">
        <v>32</v>
      </c>
      <c r="H319" s="1" t="s">
        <v>175</v>
      </c>
      <c r="I319" s="1">
        <v>35.799999999999997</v>
      </c>
      <c r="J319" s="16" t="s">
        <v>9</v>
      </c>
      <c r="K319" s="1">
        <v>3.55</v>
      </c>
      <c r="L319" s="1">
        <v>4.4800000000000004</v>
      </c>
      <c r="M319" s="1">
        <v>22</v>
      </c>
      <c r="N319" s="1">
        <v>6.59</v>
      </c>
      <c r="O319" s="1">
        <v>6.52</v>
      </c>
      <c r="P319" s="1">
        <v>31.3</v>
      </c>
      <c r="Q319" s="1">
        <v>24.3</v>
      </c>
      <c r="R319" s="1">
        <v>1.49</v>
      </c>
      <c r="S319" s="1">
        <v>211</v>
      </c>
      <c r="T319" s="1">
        <v>12.7</v>
      </c>
      <c r="U319" s="1">
        <v>12.92</v>
      </c>
      <c r="V319" s="1">
        <v>2040</v>
      </c>
      <c r="W319" s="1"/>
      <c r="X319" s="1">
        <v>1</v>
      </c>
      <c r="Y319" s="1">
        <v>1</v>
      </c>
      <c r="Z319" s="1">
        <v>1</v>
      </c>
      <c r="AA319" s="1"/>
    </row>
    <row r="320" spans="1:27" ht="15" thickBot="1">
      <c r="A320" s="31" t="s">
        <v>35</v>
      </c>
      <c r="B320" s="1" t="s">
        <v>608</v>
      </c>
      <c r="C320" s="1" t="s">
        <v>43</v>
      </c>
      <c r="D320" s="1">
        <v>17</v>
      </c>
      <c r="E320" s="1" t="s">
        <v>213</v>
      </c>
      <c r="F320" s="1" t="s">
        <v>122</v>
      </c>
      <c r="G320" s="1" t="s">
        <v>61</v>
      </c>
      <c r="H320" s="1" t="s">
        <v>62</v>
      </c>
      <c r="I320" s="1">
        <v>43.74</v>
      </c>
      <c r="J320" s="16" t="s">
        <v>9</v>
      </c>
      <c r="K320" s="1">
        <v>3.16</v>
      </c>
      <c r="L320" s="1">
        <v>3.66</v>
      </c>
      <c r="M320" s="1">
        <v>25.7</v>
      </c>
      <c r="N320" s="1">
        <v>7.04</v>
      </c>
      <c r="O320" s="1">
        <v>7.16</v>
      </c>
      <c r="P320" s="1">
        <v>33.5</v>
      </c>
      <c r="Q320" s="1">
        <v>37.4</v>
      </c>
      <c r="R320" s="1">
        <v>2.15</v>
      </c>
      <c r="S320" s="1">
        <v>230</v>
      </c>
      <c r="T320" s="1">
        <v>14.3</v>
      </c>
      <c r="U320" s="1">
        <v>10.4</v>
      </c>
      <c r="V320" s="1"/>
      <c r="W320" s="1">
        <v>9.1</v>
      </c>
      <c r="X320" s="1">
        <v>1</v>
      </c>
      <c r="Y320" s="1">
        <v>1</v>
      </c>
      <c r="Z320" s="1">
        <v>1</v>
      </c>
      <c r="AA320" s="1">
        <v>2</v>
      </c>
    </row>
    <row r="321" spans="1:27" ht="15" thickBot="1">
      <c r="A321" s="31" t="s">
        <v>35</v>
      </c>
      <c r="B321" s="1" t="s">
        <v>609</v>
      </c>
      <c r="C321" s="1" t="s">
        <v>43</v>
      </c>
      <c r="D321" s="1">
        <v>15</v>
      </c>
      <c r="E321" s="1" t="s">
        <v>549</v>
      </c>
      <c r="F321" s="1" t="s">
        <v>92</v>
      </c>
      <c r="G321" s="1" t="s">
        <v>50</v>
      </c>
      <c r="H321" s="1" t="s">
        <v>56</v>
      </c>
      <c r="I321" s="1" t="s">
        <v>610</v>
      </c>
      <c r="J321" s="16" t="s">
        <v>9</v>
      </c>
      <c r="K321" s="1">
        <v>3.33</v>
      </c>
      <c r="L321" s="1">
        <v>3.82</v>
      </c>
      <c r="M321" s="1">
        <v>25.1</v>
      </c>
      <c r="N321" s="1">
        <v>6.18</v>
      </c>
      <c r="O321" s="1">
        <v>6.4</v>
      </c>
      <c r="P321" s="1">
        <v>30.5</v>
      </c>
      <c r="Q321" s="1">
        <v>26.3</v>
      </c>
      <c r="R321" s="1">
        <v>1.5</v>
      </c>
      <c r="S321" s="1">
        <v>207</v>
      </c>
      <c r="T321" s="1">
        <v>9</v>
      </c>
      <c r="U321" s="1">
        <v>7.68</v>
      </c>
      <c r="V321" s="1"/>
      <c r="W321" s="1">
        <v>9.1</v>
      </c>
      <c r="X321" s="1">
        <v>1</v>
      </c>
      <c r="Y321" s="1">
        <v>1</v>
      </c>
      <c r="Z321" s="1">
        <v>2</v>
      </c>
      <c r="AA321" s="1"/>
    </row>
    <row r="322" spans="1:27" ht="15" thickBot="1">
      <c r="A322" s="31" t="s">
        <v>41</v>
      </c>
      <c r="B322" s="1" t="s">
        <v>611</v>
      </c>
      <c r="C322" s="1" t="s">
        <v>29</v>
      </c>
      <c r="D322" s="1">
        <v>17</v>
      </c>
      <c r="E322" s="1" t="s">
        <v>44</v>
      </c>
      <c r="F322" s="1" t="s">
        <v>45</v>
      </c>
      <c r="G322" s="1" t="s">
        <v>32</v>
      </c>
      <c r="H322" s="1" t="s">
        <v>111</v>
      </c>
      <c r="I322" s="1" t="s">
        <v>612</v>
      </c>
      <c r="J322" s="16" t="s">
        <v>9</v>
      </c>
      <c r="K322" s="1">
        <v>3.19</v>
      </c>
      <c r="L322" s="1">
        <v>3.6</v>
      </c>
      <c r="M322" s="1">
        <v>30.15</v>
      </c>
      <c r="N322" s="1">
        <v>8.15</v>
      </c>
      <c r="O322" s="1">
        <v>8.4499999999999993</v>
      </c>
      <c r="P322" s="1">
        <v>47.1</v>
      </c>
      <c r="Q322" s="1">
        <v>34.4</v>
      </c>
      <c r="R322" s="1">
        <v>2.37</v>
      </c>
      <c r="S322" s="1">
        <v>270</v>
      </c>
      <c r="T322" s="1">
        <v>19.7</v>
      </c>
      <c r="U322" s="1">
        <v>19.55</v>
      </c>
      <c r="V322" s="1"/>
      <c r="W322" s="1">
        <v>12</v>
      </c>
      <c r="X322" s="1">
        <v>1</v>
      </c>
      <c r="Y322" s="1">
        <v>1</v>
      </c>
      <c r="Z322" s="1">
        <v>1</v>
      </c>
      <c r="AA322" s="1"/>
    </row>
    <row r="323" spans="1:27" ht="15" thickBot="1">
      <c r="A323" s="31" t="s">
        <v>57</v>
      </c>
      <c r="B323" s="1" t="s">
        <v>613</v>
      </c>
      <c r="C323" s="1" t="s">
        <v>43</v>
      </c>
      <c r="D323" s="1">
        <v>17</v>
      </c>
      <c r="E323" s="1" t="s">
        <v>184</v>
      </c>
      <c r="F323" s="1" t="s">
        <v>60</v>
      </c>
      <c r="G323" s="1" t="s">
        <v>84</v>
      </c>
      <c r="H323" s="1" t="s">
        <v>133</v>
      </c>
      <c r="I323" s="3">
        <v>1.5983796296296295E-3</v>
      </c>
      <c r="J323" s="16" t="s">
        <v>9</v>
      </c>
      <c r="K323" s="1">
        <v>3.39</v>
      </c>
      <c r="L323" s="1">
        <v>4.1500000000000004</v>
      </c>
      <c r="M323" s="1">
        <v>22.4</v>
      </c>
      <c r="N323" s="1">
        <v>6.34</v>
      </c>
      <c r="O323" s="1">
        <v>6.04</v>
      </c>
      <c r="P323" s="1">
        <v>29.4</v>
      </c>
      <c r="Q323" s="1">
        <v>21.3</v>
      </c>
      <c r="R323" s="1">
        <v>1.1599999999999999</v>
      </c>
      <c r="S323" s="1">
        <v>211</v>
      </c>
      <c r="T323" s="1">
        <v>11.1</v>
      </c>
      <c r="U323" s="1">
        <v>9</v>
      </c>
      <c r="V323" s="1">
        <v>2990</v>
      </c>
      <c r="W323" s="1"/>
      <c r="X323" s="1">
        <v>2</v>
      </c>
      <c r="Y323" s="1">
        <v>1</v>
      </c>
      <c r="Z323" s="1">
        <v>1</v>
      </c>
      <c r="AA323" s="1">
        <v>1</v>
      </c>
    </row>
    <row r="324" spans="1:27" ht="15" thickBot="1">
      <c r="A324" s="31">
        <v>45261</v>
      </c>
      <c r="B324" s="1" t="s">
        <v>614</v>
      </c>
      <c r="C324" s="1" t="s">
        <v>29</v>
      </c>
      <c r="D324" s="1">
        <v>17</v>
      </c>
      <c r="E324" s="1" t="s">
        <v>104</v>
      </c>
      <c r="F324" s="1" t="s">
        <v>105</v>
      </c>
      <c r="G324" s="1" t="s">
        <v>84</v>
      </c>
      <c r="H324" s="1" t="s">
        <v>118</v>
      </c>
      <c r="I324" s="3">
        <v>4.0409722222222227E-3</v>
      </c>
      <c r="J324" s="16" t="s">
        <v>9</v>
      </c>
      <c r="K324" s="1">
        <v>3.02</v>
      </c>
      <c r="L324" s="1">
        <v>3.51</v>
      </c>
      <c r="M324" s="1">
        <v>27.12</v>
      </c>
      <c r="N324" s="1">
        <v>7.86</v>
      </c>
      <c r="O324" s="1">
        <v>7.75</v>
      </c>
      <c r="P324" s="1">
        <v>43.3</v>
      </c>
      <c r="Q324" s="1">
        <v>39.5</v>
      </c>
      <c r="R324" s="1">
        <v>2.0099999999999998</v>
      </c>
      <c r="S324" s="1">
        <v>244</v>
      </c>
      <c r="T324" s="1">
        <v>12.2</v>
      </c>
      <c r="U324" s="1">
        <v>14.28</v>
      </c>
      <c r="V324" s="1"/>
      <c r="W324" s="1">
        <v>12.02</v>
      </c>
      <c r="X324" s="1">
        <v>1</v>
      </c>
      <c r="Y324" s="1">
        <v>1</v>
      </c>
      <c r="Z324" s="1">
        <v>1</v>
      </c>
      <c r="AA324" s="1">
        <v>1</v>
      </c>
    </row>
    <row r="325" spans="1:27" ht="15" thickBot="1">
      <c r="A325" s="31">
        <v>45261</v>
      </c>
      <c r="B325" s="1" t="s">
        <v>615</v>
      </c>
      <c r="C325" s="1" t="s">
        <v>29</v>
      </c>
      <c r="D325" s="1">
        <v>18</v>
      </c>
      <c r="E325" s="1" t="s">
        <v>616</v>
      </c>
      <c r="F325" s="1" t="s">
        <v>332</v>
      </c>
      <c r="G325" s="1" t="s">
        <v>50</v>
      </c>
      <c r="H325" s="1" t="s">
        <v>116</v>
      </c>
      <c r="I325" s="1">
        <v>10.8</v>
      </c>
      <c r="J325" s="16" t="s">
        <v>9</v>
      </c>
      <c r="K325" s="1">
        <v>2.81</v>
      </c>
      <c r="L325" s="1">
        <v>3.08</v>
      </c>
      <c r="M325" s="1">
        <v>32</v>
      </c>
      <c r="N325" s="1">
        <v>8.6</v>
      </c>
      <c r="O325" s="1">
        <v>8.6300000000000008</v>
      </c>
      <c r="P325" s="1">
        <v>61.4</v>
      </c>
      <c r="Q325" s="1">
        <v>56.3</v>
      </c>
      <c r="R325" s="1">
        <v>3.28</v>
      </c>
      <c r="S325" s="1">
        <v>275</v>
      </c>
      <c r="T325" s="1">
        <v>12.2</v>
      </c>
      <c r="U325" s="1">
        <v>15.5</v>
      </c>
      <c r="V325" s="1"/>
      <c r="W325" s="1">
        <v>10.01</v>
      </c>
      <c r="X325" s="1">
        <v>2</v>
      </c>
      <c r="Y325" s="1">
        <v>1</v>
      </c>
      <c r="Z325" s="1">
        <v>1</v>
      </c>
      <c r="AA325" s="1">
        <v>1</v>
      </c>
    </row>
    <row r="326" spans="1:27" ht="15" thickBot="1">
      <c r="A326" s="31" t="s">
        <v>57</v>
      </c>
      <c r="B326" s="1" t="s">
        <v>617</v>
      </c>
      <c r="C326" s="1" t="s">
        <v>43</v>
      </c>
      <c r="D326" s="1">
        <v>17</v>
      </c>
      <c r="E326" s="1" t="s">
        <v>59</v>
      </c>
      <c r="F326" s="1" t="s">
        <v>60</v>
      </c>
      <c r="G326" s="1" t="s">
        <v>39</v>
      </c>
      <c r="H326" s="1" t="s">
        <v>68</v>
      </c>
      <c r="I326" s="1">
        <v>10.88</v>
      </c>
      <c r="J326" s="16" t="s">
        <v>9</v>
      </c>
      <c r="K326" s="1">
        <v>3.41</v>
      </c>
      <c r="L326" s="1">
        <v>3.72</v>
      </c>
      <c r="M326" s="1">
        <v>24.51</v>
      </c>
      <c r="N326" s="1">
        <v>7.41</v>
      </c>
      <c r="O326" s="1">
        <v>6.98</v>
      </c>
      <c r="P326" s="1">
        <v>37.799999999999997</v>
      </c>
      <c r="Q326" s="1">
        <v>34.200000000000003</v>
      </c>
      <c r="R326" s="1">
        <v>2.02</v>
      </c>
      <c r="S326" s="1">
        <v>228</v>
      </c>
      <c r="T326" s="1">
        <v>12.05</v>
      </c>
      <c r="U326" s="1">
        <v>13.08</v>
      </c>
      <c r="V326" s="1">
        <v>2829</v>
      </c>
      <c r="W326" s="1"/>
      <c r="X326" s="1">
        <v>1</v>
      </c>
      <c r="Y326" s="1">
        <v>1</v>
      </c>
      <c r="Z326" s="1">
        <v>1</v>
      </c>
      <c r="AA326" s="1">
        <v>1</v>
      </c>
    </row>
    <row r="327" spans="1:27" ht="15" thickBot="1">
      <c r="A327" s="31">
        <v>45261</v>
      </c>
      <c r="B327" s="1" t="s">
        <v>618</v>
      </c>
      <c r="C327" s="1" t="s">
        <v>29</v>
      </c>
      <c r="D327" s="1">
        <v>18</v>
      </c>
      <c r="E327" s="1" t="s">
        <v>271</v>
      </c>
      <c r="F327" s="1" t="s">
        <v>105</v>
      </c>
      <c r="G327" s="1" t="s">
        <v>50</v>
      </c>
      <c r="H327" s="1" t="s">
        <v>51</v>
      </c>
      <c r="I327" s="1">
        <v>49.73</v>
      </c>
      <c r="J327" s="16" t="s">
        <v>9</v>
      </c>
      <c r="K327" s="1">
        <v>3.02</v>
      </c>
      <c r="L327" s="1">
        <v>3.32</v>
      </c>
      <c r="M327" s="1">
        <v>26.58</v>
      </c>
      <c r="N327" s="1">
        <v>7.75</v>
      </c>
      <c r="O327" s="1">
        <v>7.62</v>
      </c>
      <c r="P327" s="1"/>
      <c r="Q327" s="1"/>
      <c r="R327" s="1"/>
      <c r="S327" s="1">
        <v>255</v>
      </c>
      <c r="T327" s="1">
        <v>13.25</v>
      </c>
      <c r="U327" s="1">
        <v>16.29</v>
      </c>
      <c r="V327" s="1"/>
      <c r="W327" s="1"/>
      <c r="X327" s="1"/>
      <c r="Y327" s="1"/>
      <c r="Z327" s="1"/>
      <c r="AA327" s="1"/>
    </row>
    <row r="328" spans="1:27" ht="15" thickBot="1">
      <c r="A328" s="31">
        <v>45261</v>
      </c>
      <c r="B328" s="1" t="s">
        <v>619</v>
      </c>
      <c r="C328" s="1" t="s">
        <v>29</v>
      </c>
      <c r="D328" s="1">
        <v>18</v>
      </c>
      <c r="E328" s="1" t="s">
        <v>620</v>
      </c>
      <c r="F328" s="1" t="s">
        <v>105</v>
      </c>
      <c r="G328" s="1" t="s">
        <v>84</v>
      </c>
      <c r="H328" s="1" t="s">
        <v>85</v>
      </c>
      <c r="I328" s="3">
        <v>2.7226851851851852E-3</v>
      </c>
      <c r="J328" s="16" t="s">
        <v>9</v>
      </c>
      <c r="K328" s="1">
        <v>3.15</v>
      </c>
      <c r="L328" s="1">
        <v>3.66</v>
      </c>
      <c r="M328" s="1">
        <v>24.63</v>
      </c>
      <c r="N328" s="1">
        <v>6.96</v>
      </c>
      <c r="O328" s="1">
        <v>7.05</v>
      </c>
      <c r="P328" s="1">
        <v>33.4</v>
      </c>
      <c r="Q328" s="1">
        <v>29.5</v>
      </c>
      <c r="R328" s="1">
        <v>1.46</v>
      </c>
      <c r="S328" s="1">
        <v>226</v>
      </c>
      <c r="T328" s="1">
        <v>11.8</v>
      </c>
      <c r="U328" s="1">
        <v>13.37</v>
      </c>
      <c r="V328" s="1"/>
      <c r="W328" s="1">
        <v>12.02</v>
      </c>
      <c r="X328" s="1">
        <v>2</v>
      </c>
      <c r="Y328" s="1">
        <v>1</v>
      </c>
      <c r="Z328" s="1">
        <v>2</v>
      </c>
      <c r="AA328" s="1">
        <v>1</v>
      </c>
    </row>
    <row r="329" spans="1:27" ht="15" thickBot="1">
      <c r="A329" s="31">
        <v>45261</v>
      </c>
      <c r="B329" s="1" t="s">
        <v>621</v>
      </c>
      <c r="C329" s="1" t="s">
        <v>29</v>
      </c>
      <c r="D329" s="1">
        <v>15</v>
      </c>
      <c r="E329" s="1" t="s">
        <v>620</v>
      </c>
      <c r="F329" s="1" t="s">
        <v>105</v>
      </c>
      <c r="G329" s="1" t="s">
        <v>84</v>
      </c>
      <c r="H329" s="1" t="s">
        <v>125</v>
      </c>
      <c r="I329" s="3">
        <v>6.2598379629629627E-3</v>
      </c>
      <c r="J329" s="16" t="s">
        <v>9</v>
      </c>
      <c r="K329" s="1">
        <v>3.16</v>
      </c>
      <c r="L329" s="1">
        <v>3.68</v>
      </c>
      <c r="M329" s="1">
        <v>22.46</v>
      </c>
      <c r="N329" s="1">
        <v>6.36</v>
      </c>
      <c r="O329" s="1">
        <v>6.42</v>
      </c>
      <c r="P329" s="1">
        <v>35.700000000000003</v>
      </c>
      <c r="Q329" s="1">
        <v>20.8</v>
      </c>
      <c r="R329" s="1">
        <v>1.3</v>
      </c>
      <c r="S329" s="1">
        <v>200</v>
      </c>
      <c r="T329" s="1">
        <v>10.4</v>
      </c>
      <c r="U329" s="1">
        <v>9.6</v>
      </c>
      <c r="V329" s="1"/>
      <c r="W329" s="1">
        <v>12.04</v>
      </c>
      <c r="X329" s="1">
        <v>3</v>
      </c>
      <c r="Y329" s="1">
        <v>1</v>
      </c>
      <c r="Z329" s="1">
        <v>1</v>
      </c>
      <c r="AA329" s="1">
        <v>3</v>
      </c>
    </row>
    <row r="330" spans="1:27" ht="15" thickBot="1">
      <c r="A330" s="31" t="s">
        <v>27</v>
      </c>
      <c r="B330" s="1" t="s">
        <v>622</v>
      </c>
      <c r="C330" s="1" t="s">
        <v>43</v>
      </c>
      <c r="D330" s="1">
        <v>17</v>
      </c>
      <c r="E330" s="1" t="s">
        <v>30</v>
      </c>
      <c r="F330" s="1" t="s">
        <v>31</v>
      </c>
      <c r="G330" s="1" t="s">
        <v>50</v>
      </c>
      <c r="H330" s="1" t="s">
        <v>164</v>
      </c>
      <c r="I330" s="1" t="s">
        <v>623</v>
      </c>
      <c r="J330" s="16" t="s">
        <v>9</v>
      </c>
      <c r="K330" s="1"/>
      <c r="L330" s="1"/>
      <c r="M330" s="1"/>
      <c r="N330" s="1"/>
      <c r="O330" s="1"/>
      <c r="P330" s="1">
        <v>35.9</v>
      </c>
      <c r="Q330" s="1"/>
      <c r="R330" s="1"/>
      <c r="S330" s="1">
        <v>213</v>
      </c>
      <c r="T330" s="1">
        <v>11.6</v>
      </c>
      <c r="U330" s="1">
        <v>8.35</v>
      </c>
      <c r="V330" s="1">
        <v>2135</v>
      </c>
      <c r="W330" s="1"/>
      <c r="X330" s="1">
        <v>2</v>
      </c>
      <c r="Y330" s="1">
        <v>1</v>
      </c>
      <c r="Z330" s="1">
        <v>2</v>
      </c>
      <c r="AA330" s="1"/>
    </row>
    <row r="331" spans="1:27" ht="15" thickBot="1">
      <c r="A331" s="31" t="s">
        <v>97</v>
      </c>
      <c r="B331" s="1" t="s">
        <v>624</v>
      </c>
      <c r="C331" s="1" t="s">
        <v>29</v>
      </c>
      <c r="D331" s="1">
        <v>15</v>
      </c>
      <c r="E331" s="1" t="s">
        <v>286</v>
      </c>
      <c r="F331" s="1" t="s">
        <v>100</v>
      </c>
      <c r="G331" s="1" t="s">
        <v>32</v>
      </c>
      <c r="H331" s="1" t="s">
        <v>175</v>
      </c>
      <c r="I331" s="18" t="s">
        <v>625</v>
      </c>
      <c r="J331" s="16" t="s">
        <v>9</v>
      </c>
      <c r="K331" s="1">
        <v>3.08</v>
      </c>
      <c r="L331" s="1">
        <v>3.5</v>
      </c>
      <c r="M331" s="1">
        <v>25.91</v>
      </c>
      <c r="N331" s="1">
        <v>7.47</v>
      </c>
      <c r="O331" s="1">
        <v>7.67</v>
      </c>
      <c r="P331" s="1">
        <v>45.3</v>
      </c>
      <c r="Q331" s="1">
        <v>42.5</v>
      </c>
      <c r="R331" s="1">
        <v>2.67</v>
      </c>
      <c r="S331" s="1">
        <v>260</v>
      </c>
      <c r="T331" s="1">
        <v>16.2</v>
      </c>
      <c r="U331" s="1">
        <v>13</v>
      </c>
      <c r="V331" s="1"/>
      <c r="W331" s="1">
        <v>12.1</v>
      </c>
      <c r="X331" s="1">
        <v>1</v>
      </c>
      <c r="Y331" s="1">
        <v>1</v>
      </c>
      <c r="Z331" s="1">
        <v>1</v>
      </c>
      <c r="AA331" s="1">
        <v>1</v>
      </c>
    </row>
    <row r="332" spans="1:27" ht="15" thickBot="1">
      <c r="A332" s="31" t="s">
        <v>27</v>
      </c>
      <c r="B332" s="1" t="s">
        <v>626</v>
      </c>
      <c r="C332" s="1" t="s">
        <v>43</v>
      </c>
      <c r="D332" s="1">
        <v>16</v>
      </c>
      <c r="E332" s="1" t="s">
        <v>253</v>
      </c>
      <c r="F332" s="1" t="s">
        <v>78</v>
      </c>
      <c r="G332" s="1" t="s">
        <v>84</v>
      </c>
      <c r="H332" s="1" t="s">
        <v>125</v>
      </c>
      <c r="I332" s="1" t="s">
        <v>627</v>
      </c>
      <c r="J332" s="16" t="s">
        <v>9</v>
      </c>
      <c r="K332" s="1">
        <v>3.51</v>
      </c>
      <c r="L332" s="1">
        <v>4.1399999999999997</v>
      </c>
      <c r="M332" s="1">
        <v>21.34</v>
      </c>
      <c r="N332" s="1">
        <v>6.16</v>
      </c>
      <c r="O332" s="1">
        <v>5.94</v>
      </c>
      <c r="P332" s="1">
        <v>28.5</v>
      </c>
      <c r="Q332" s="1">
        <v>24.8</v>
      </c>
      <c r="R332" s="1">
        <v>1.17</v>
      </c>
      <c r="S332" s="1">
        <v>222</v>
      </c>
      <c r="T332" s="1">
        <v>10.5</v>
      </c>
      <c r="U332" s="1">
        <v>7.72</v>
      </c>
      <c r="V332" s="1">
        <v>3400</v>
      </c>
      <c r="W332" s="1"/>
      <c r="X332" s="1">
        <v>1</v>
      </c>
      <c r="Y332" s="1">
        <v>1</v>
      </c>
      <c r="Z332" s="1">
        <v>1</v>
      </c>
      <c r="AA332" s="1">
        <v>1</v>
      </c>
    </row>
    <row r="333" spans="1:27" ht="15" thickBot="1">
      <c r="A333" s="31" t="s">
        <v>41</v>
      </c>
      <c r="B333" s="1" t="s">
        <v>628</v>
      </c>
      <c r="C333" s="1" t="s">
        <v>43</v>
      </c>
      <c r="D333" s="1">
        <v>15</v>
      </c>
      <c r="E333" s="1" t="s">
        <v>132</v>
      </c>
      <c r="F333" s="1" t="s">
        <v>65</v>
      </c>
      <c r="G333" s="1" t="s">
        <v>61</v>
      </c>
      <c r="H333" s="1" t="s">
        <v>79</v>
      </c>
      <c r="I333" s="1">
        <v>14.08</v>
      </c>
      <c r="J333" s="16" t="s">
        <v>9</v>
      </c>
      <c r="K333" s="1">
        <v>3.21</v>
      </c>
      <c r="L333" s="1">
        <v>3.85</v>
      </c>
      <c r="M333" s="1">
        <v>25.28</v>
      </c>
      <c r="N333" s="1">
        <v>6.95</v>
      </c>
      <c r="O333" s="1">
        <v>6.87</v>
      </c>
      <c r="P333" s="1">
        <v>32.5</v>
      </c>
      <c r="Q333" s="1">
        <v>29.4</v>
      </c>
      <c r="R333" s="1">
        <v>1.73</v>
      </c>
      <c r="S333" s="1">
        <v>222</v>
      </c>
      <c r="T333" s="1">
        <v>13.6</v>
      </c>
      <c r="U333" s="1">
        <v>11.97</v>
      </c>
      <c r="V333" s="1"/>
      <c r="W333" s="1">
        <v>10</v>
      </c>
      <c r="X333" s="1">
        <v>1</v>
      </c>
      <c r="Y333" s="1">
        <v>1</v>
      </c>
      <c r="Z333" s="1">
        <v>1</v>
      </c>
      <c r="AA333" s="1"/>
    </row>
    <row r="334" spans="1:27" ht="15" thickBot="1">
      <c r="A334" s="31" t="s">
        <v>57</v>
      </c>
      <c r="B334" s="1" t="s">
        <v>629</v>
      </c>
      <c r="C334" s="1" t="s">
        <v>29</v>
      </c>
      <c r="D334" s="1">
        <v>15</v>
      </c>
      <c r="E334" s="1" t="s">
        <v>313</v>
      </c>
      <c r="F334" s="1" t="s">
        <v>89</v>
      </c>
      <c r="G334" s="1" t="s">
        <v>84</v>
      </c>
      <c r="H334" s="1" t="s">
        <v>195</v>
      </c>
      <c r="I334" s="3">
        <v>3.2446759259259256E-3</v>
      </c>
      <c r="J334" s="16" t="s">
        <v>9</v>
      </c>
      <c r="K334" s="1">
        <v>3.13</v>
      </c>
      <c r="L334" s="1">
        <v>3.69</v>
      </c>
      <c r="M334" s="1">
        <v>25.63</v>
      </c>
      <c r="N334" s="1">
        <v>6.82</v>
      </c>
      <c r="O334" s="1">
        <v>7.48</v>
      </c>
      <c r="P334" s="1">
        <v>42.1</v>
      </c>
      <c r="Q334" s="1">
        <v>35.6</v>
      </c>
      <c r="R334" s="1">
        <v>2.46</v>
      </c>
      <c r="S334" s="1">
        <v>240</v>
      </c>
      <c r="T334" s="1">
        <v>9.35</v>
      </c>
      <c r="U334" s="1">
        <v>10.48</v>
      </c>
      <c r="V334" s="1">
        <v>3476</v>
      </c>
      <c r="W334" s="1"/>
      <c r="X334" s="1">
        <v>2</v>
      </c>
      <c r="Y334" s="1">
        <v>1</v>
      </c>
      <c r="Z334" s="1">
        <v>1</v>
      </c>
      <c r="AA334" s="1">
        <v>3</v>
      </c>
    </row>
    <row r="335" spans="1:27" ht="15" thickBot="1">
      <c r="A335" s="31" t="s">
        <v>27</v>
      </c>
      <c r="B335" s="1" t="s">
        <v>630</v>
      </c>
      <c r="C335" s="1" t="s">
        <v>29</v>
      </c>
      <c r="D335" s="1">
        <v>17</v>
      </c>
      <c r="E335" s="1" t="s">
        <v>37</v>
      </c>
      <c r="F335" s="1" t="s">
        <v>73</v>
      </c>
      <c r="G335" s="1" t="s">
        <v>61</v>
      </c>
      <c r="H335" s="1" t="s">
        <v>169</v>
      </c>
      <c r="I335" s="1" t="s">
        <v>631</v>
      </c>
      <c r="J335" s="16" t="s">
        <v>9</v>
      </c>
      <c r="K335" s="1">
        <v>3.22</v>
      </c>
      <c r="L335" s="1">
        <v>3.53</v>
      </c>
      <c r="M335" s="1">
        <v>25.44</v>
      </c>
      <c r="N335" s="1">
        <v>7.66</v>
      </c>
      <c r="O335" s="1">
        <v>7.39</v>
      </c>
      <c r="P335" s="1">
        <v>43.7</v>
      </c>
      <c r="Q335" s="1">
        <v>28.7</v>
      </c>
      <c r="R335" s="1">
        <v>1.57</v>
      </c>
      <c r="S335" s="1">
        <v>267</v>
      </c>
      <c r="T335" s="1">
        <v>10.9</v>
      </c>
      <c r="U335" s="1">
        <v>15.97</v>
      </c>
      <c r="V335" s="1">
        <v>2750</v>
      </c>
      <c r="W335" s="1"/>
      <c r="X335" s="1"/>
      <c r="Y335" s="1"/>
      <c r="Z335" s="1"/>
      <c r="AA335" s="1"/>
    </row>
    <row r="336" spans="1:27" ht="15" thickBot="1">
      <c r="A336" s="31" t="s">
        <v>35</v>
      </c>
      <c r="B336" s="1" t="s">
        <v>632</v>
      </c>
      <c r="C336" s="1" t="s">
        <v>43</v>
      </c>
      <c r="D336" s="1">
        <v>16</v>
      </c>
      <c r="E336" s="1" t="s">
        <v>107</v>
      </c>
      <c r="F336" s="1" t="s">
        <v>108</v>
      </c>
      <c r="G336" s="1" t="s">
        <v>39</v>
      </c>
      <c r="H336" s="1" t="s">
        <v>40</v>
      </c>
      <c r="I336" s="1">
        <v>320</v>
      </c>
      <c r="J336" s="16" t="s">
        <v>9</v>
      </c>
      <c r="K336" s="1">
        <v>3.32</v>
      </c>
      <c r="L336" s="1">
        <v>3.9</v>
      </c>
      <c r="M336" s="1">
        <v>24.2</v>
      </c>
      <c r="N336" s="1">
        <v>6.75</v>
      </c>
      <c r="O336" s="1">
        <v>6.34</v>
      </c>
      <c r="P336" s="1">
        <v>32.799999999999997</v>
      </c>
      <c r="Q336" s="1">
        <v>29.9</v>
      </c>
      <c r="R336" s="1">
        <v>1.63</v>
      </c>
      <c r="S336" s="1">
        <v>212</v>
      </c>
      <c r="T336" s="1">
        <v>11.6</v>
      </c>
      <c r="U336" s="1">
        <v>9.5</v>
      </c>
      <c r="V336" s="1"/>
      <c r="W336" s="1">
        <v>9.6</v>
      </c>
      <c r="X336" s="1">
        <v>1</v>
      </c>
      <c r="Y336" s="1">
        <v>1</v>
      </c>
      <c r="Z336" s="1">
        <v>1</v>
      </c>
      <c r="AA336" s="1">
        <v>1</v>
      </c>
    </row>
    <row r="337" spans="1:27" ht="15" thickBot="1">
      <c r="A337" s="31" t="s">
        <v>35</v>
      </c>
      <c r="B337" s="1" t="s">
        <v>633</v>
      </c>
      <c r="C337" s="1" t="s">
        <v>43</v>
      </c>
      <c r="D337" s="1">
        <v>17</v>
      </c>
      <c r="E337" s="1" t="s">
        <v>634</v>
      </c>
      <c r="F337" s="1" t="s">
        <v>145</v>
      </c>
      <c r="G337" s="1" t="s">
        <v>61</v>
      </c>
      <c r="H337" s="1" t="s">
        <v>62</v>
      </c>
      <c r="I337" s="1" t="s">
        <v>635</v>
      </c>
      <c r="J337" s="16" t="s">
        <v>9</v>
      </c>
      <c r="K337" s="1">
        <v>3.14</v>
      </c>
      <c r="L337" s="1">
        <v>3.67</v>
      </c>
      <c r="M337" s="1">
        <v>26.18</v>
      </c>
      <c r="N337" s="1">
        <v>7.42</v>
      </c>
      <c r="O337" s="1">
        <v>7.36</v>
      </c>
      <c r="P337" s="1">
        <v>43.4</v>
      </c>
      <c r="Q337" s="1">
        <v>34.799999999999997</v>
      </c>
      <c r="R337" s="1">
        <v>2.11</v>
      </c>
      <c r="S337" s="1">
        <v>249</v>
      </c>
      <c r="T337" s="1">
        <v>14.8</v>
      </c>
      <c r="U337" s="1">
        <v>12.6</v>
      </c>
      <c r="V337" s="1"/>
      <c r="W337" s="1"/>
      <c r="X337" s="1">
        <v>1</v>
      </c>
      <c r="Y337" s="1">
        <v>1</v>
      </c>
      <c r="Z337" s="1">
        <v>1</v>
      </c>
      <c r="AA337" s="1"/>
    </row>
    <row r="338" spans="1:27" ht="15" thickBot="1">
      <c r="A338" s="31" t="s">
        <v>35</v>
      </c>
      <c r="B338" s="1" t="s">
        <v>636</v>
      </c>
      <c r="C338" s="1" t="s">
        <v>29</v>
      </c>
      <c r="D338" s="1">
        <v>15</v>
      </c>
      <c r="E338" s="1" t="s">
        <v>549</v>
      </c>
      <c r="F338" s="1" t="s">
        <v>92</v>
      </c>
      <c r="G338" s="1" t="s">
        <v>50</v>
      </c>
      <c r="H338" s="1" t="s">
        <v>392</v>
      </c>
      <c r="I338" s="1" t="s">
        <v>637</v>
      </c>
      <c r="J338" s="16" t="s">
        <v>9</v>
      </c>
      <c r="K338" s="1">
        <v>3.08</v>
      </c>
      <c r="L338" s="1">
        <v>3.44</v>
      </c>
      <c r="M338" s="1">
        <v>25.98</v>
      </c>
      <c r="N338" s="1">
        <v>7.3</v>
      </c>
      <c r="O338" s="1">
        <v>7.4</v>
      </c>
      <c r="P338" s="1">
        <v>39.5</v>
      </c>
      <c r="Q338" s="1">
        <v>26.7</v>
      </c>
      <c r="R338" s="1">
        <v>1.77</v>
      </c>
      <c r="S338" s="1">
        <v>268</v>
      </c>
      <c r="T338" s="1">
        <v>11.35</v>
      </c>
      <c r="U338" s="1">
        <v>10.35</v>
      </c>
      <c r="V338" s="1"/>
      <c r="W338" s="1">
        <v>11</v>
      </c>
      <c r="X338" s="1">
        <v>2</v>
      </c>
      <c r="Y338" s="1">
        <v>1</v>
      </c>
      <c r="Z338" s="1">
        <v>1</v>
      </c>
      <c r="AA338" s="1"/>
    </row>
    <row r="339" spans="1:27" ht="15" thickBot="1">
      <c r="A339" s="31" t="s">
        <v>97</v>
      </c>
      <c r="B339" s="1" t="s">
        <v>638</v>
      </c>
      <c r="C339" s="1" t="s">
        <v>43</v>
      </c>
      <c r="D339" s="1">
        <v>15</v>
      </c>
      <c r="E339" s="1" t="s">
        <v>99</v>
      </c>
      <c r="F339" s="1" t="s">
        <v>100</v>
      </c>
      <c r="G339" s="1" t="s">
        <v>32</v>
      </c>
      <c r="H339" s="1" t="s">
        <v>259</v>
      </c>
      <c r="I339" s="1">
        <v>46.75</v>
      </c>
      <c r="J339" s="16" t="s">
        <v>9</v>
      </c>
      <c r="K339" s="1">
        <v>3.7</v>
      </c>
      <c r="L339" s="1">
        <v>4.25</v>
      </c>
      <c r="M339" s="1">
        <v>22.87</v>
      </c>
      <c r="N339" s="1">
        <v>6.48</v>
      </c>
      <c r="O339" s="1">
        <v>6.4</v>
      </c>
      <c r="P339" s="1">
        <v>31.5</v>
      </c>
      <c r="Q339" s="1">
        <v>28.8</v>
      </c>
      <c r="R339" s="1">
        <v>1.62</v>
      </c>
      <c r="S339" s="1">
        <v>201</v>
      </c>
      <c r="T339" s="1">
        <v>12.8</v>
      </c>
      <c r="U339" s="1">
        <v>10.9</v>
      </c>
      <c r="V339" s="1"/>
      <c r="W339" s="1">
        <v>7.2</v>
      </c>
      <c r="X339" s="1">
        <v>2</v>
      </c>
      <c r="Y339" s="1">
        <v>1</v>
      </c>
      <c r="Z339" s="1">
        <v>1</v>
      </c>
      <c r="AA339" s="1">
        <v>3</v>
      </c>
    </row>
    <row r="340" spans="1:27" ht="15" thickBot="1">
      <c r="A340" s="31" t="s">
        <v>57</v>
      </c>
      <c r="B340" s="1" t="s">
        <v>639</v>
      </c>
      <c r="C340" s="1" t="s">
        <v>29</v>
      </c>
      <c r="D340" s="1">
        <v>16</v>
      </c>
      <c r="E340" s="1" t="s">
        <v>59</v>
      </c>
      <c r="F340" s="1" t="s">
        <v>60</v>
      </c>
      <c r="G340" s="1" t="s">
        <v>61</v>
      </c>
      <c r="H340" s="1" t="s">
        <v>62</v>
      </c>
      <c r="I340" s="1">
        <v>38.729999999999997</v>
      </c>
      <c r="J340" s="16" t="s">
        <v>9</v>
      </c>
      <c r="K340" s="1">
        <v>2.99</v>
      </c>
      <c r="L340" s="1">
        <v>3.36</v>
      </c>
      <c r="M340" s="1">
        <v>28.14</v>
      </c>
      <c r="N340" s="1">
        <v>8.33</v>
      </c>
      <c r="O340" s="1">
        <v>8.5</v>
      </c>
      <c r="P340" s="1">
        <v>45.3</v>
      </c>
      <c r="Q340" s="1">
        <v>29.9</v>
      </c>
      <c r="R340" s="1">
        <v>1.72</v>
      </c>
      <c r="S340" s="1">
        <v>265</v>
      </c>
      <c r="T340" s="1">
        <v>13.6</v>
      </c>
      <c r="U340" s="1">
        <v>16.55</v>
      </c>
      <c r="V340" s="1"/>
      <c r="W340" s="1">
        <v>10.3</v>
      </c>
      <c r="X340" s="1">
        <v>2</v>
      </c>
      <c r="Y340" s="1">
        <v>1</v>
      </c>
      <c r="Z340" s="1">
        <v>1</v>
      </c>
      <c r="AA340" s="1">
        <v>1</v>
      </c>
    </row>
    <row r="341" spans="1:27" ht="15" thickBot="1">
      <c r="A341" s="31" t="s">
        <v>27</v>
      </c>
      <c r="B341" s="1" t="s">
        <v>640</v>
      </c>
      <c r="C341" s="1" t="s">
        <v>29</v>
      </c>
      <c r="D341" s="1">
        <v>17</v>
      </c>
      <c r="E341" s="1" t="s">
        <v>641</v>
      </c>
      <c r="F341" s="1" t="s">
        <v>83</v>
      </c>
      <c r="G341" s="1" t="s">
        <v>50</v>
      </c>
      <c r="H341" s="1" t="s">
        <v>116</v>
      </c>
      <c r="I341" s="2">
        <v>11.07</v>
      </c>
      <c r="J341" s="16" t="s">
        <v>9</v>
      </c>
      <c r="K341" s="1">
        <v>2.9</v>
      </c>
      <c r="L341" s="1">
        <v>3.35</v>
      </c>
      <c r="M341" s="1">
        <v>26.63</v>
      </c>
      <c r="N341" s="1">
        <v>7.85</v>
      </c>
      <c r="O341" s="1">
        <v>7.6</v>
      </c>
      <c r="P341" s="1">
        <v>51.2</v>
      </c>
      <c r="Q341" s="1">
        <v>44.9</v>
      </c>
      <c r="R341" s="1">
        <v>2.59</v>
      </c>
      <c r="S341" s="1">
        <v>282</v>
      </c>
      <c r="T341" s="1">
        <v>10.5</v>
      </c>
      <c r="U341" s="1">
        <v>16.170000000000002</v>
      </c>
      <c r="V341" s="1"/>
      <c r="W341" s="1">
        <v>11.1</v>
      </c>
      <c r="X341" s="1">
        <v>1</v>
      </c>
      <c r="Y341" s="1">
        <v>1</v>
      </c>
      <c r="Z341" s="1">
        <v>1</v>
      </c>
      <c r="AA341" s="1"/>
    </row>
    <row r="342" spans="1:27" ht="15" thickBot="1">
      <c r="A342" s="31" t="s">
        <v>35</v>
      </c>
      <c r="B342" s="1" t="s">
        <v>642</v>
      </c>
      <c r="C342" s="1" t="s">
        <v>43</v>
      </c>
      <c r="D342" s="1">
        <v>16</v>
      </c>
      <c r="E342" s="1" t="s">
        <v>506</v>
      </c>
      <c r="F342" s="1" t="s">
        <v>145</v>
      </c>
      <c r="G342" s="1" t="s">
        <v>50</v>
      </c>
      <c r="H342" s="1" t="s">
        <v>51</v>
      </c>
      <c r="I342" s="1" t="s">
        <v>643</v>
      </c>
      <c r="J342" s="16" t="s">
        <v>9</v>
      </c>
      <c r="K342" s="1">
        <v>3.18</v>
      </c>
      <c r="L342" s="1">
        <v>3.64</v>
      </c>
      <c r="M342" s="1">
        <v>23.58</v>
      </c>
      <c r="N342" s="1">
        <v>6.76</v>
      </c>
      <c r="O342" s="1">
        <v>6.45</v>
      </c>
      <c r="P342" s="1">
        <v>33.9</v>
      </c>
      <c r="Q342" s="1">
        <v>30.2</v>
      </c>
      <c r="R342" s="1">
        <v>1.66</v>
      </c>
      <c r="S342" s="1">
        <v>225</v>
      </c>
      <c r="T342" s="1">
        <v>10.82</v>
      </c>
      <c r="U342" s="1">
        <v>13.6</v>
      </c>
      <c r="V342" s="1"/>
      <c r="W342" s="1">
        <v>11.3</v>
      </c>
      <c r="X342" s="1">
        <v>1</v>
      </c>
      <c r="Y342" s="1">
        <v>1</v>
      </c>
      <c r="Z342" s="1">
        <v>1</v>
      </c>
      <c r="AA342" s="1"/>
    </row>
    <row r="343" spans="1:27" ht="15" thickBot="1">
      <c r="A343" s="31" t="s">
        <v>41</v>
      </c>
      <c r="B343" s="1" t="s">
        <v>644</v>
      </c>
      <c r="C343" s="1" t="s">
        <v>43</v>
      </c>
      <c r="D343" s="1">
        <v>18</v>
      </c>
      <c r="E343" s="1" t="s">
        <v>186</v>
      </c>
      <c r="F343" s="1" t="s">
        <v>65</v>
      </c>
      <c r="G343" s="1" t="s">
        <v>74</v>
      </c>
      <c r="H343" s="1" t="s">
        <v>219</v>
      </c>
      <c r="I343" s="1">
        <v>5652</v>
      </c>
      <c r="J343" s="16" t="s">
        <v>9</v>
      </c>
      <c r="K343" s="1">
        <v>3.05</v>
      </c>
      <c r="L343" s="1">
        <v>3.52</v>
      </c>
      <c r="M343" s="1">
        <v>27.09</v>
      </c>
      <c r="N343" s="1">
        <v>7.56</v>
      </c>
      <c r="O343" s="1">
        <v>7.58</v>
      </c>
      <c r="P343" s="1">
        <v>39</v>
      </c>
      <c r="Q343" s="1">
        <v>39.5</v>
      </c>
      <c r="R343" s="1">
        <v>2.25</v>
      </c>
      <c r="S343" s="1">
        <v>251</v>
      </c>
      <c r="T343" s="1">
        <v>13.9</v>
      </c>
      <c r="U343" s="1">
        <v>14.01</v>
      </c>
      <c r="V343" s="1"/>
      <c r="W343" s="1">
        <v>10</v>
      </c>
      <c r="X343" s="1">
        <v>1</v>
      </c>
      <c r="Y343" s="1">
        <v>1</v>
      </c>
      <c r="Z343" s="1">
        <v>1</v>
      </c>
      <c r="AA343" s="1"/>
    </row>
    <row r="344" spans="1:27" ht="15" thickBot="1">
      <c r="A344" s="31" t="s">
        <v>41</v>
      </c>
      <c r="B344" s="1" t="s">
        <v>645</v>
      </c>
      <c r="C344" s="1" t="s">
        <v>43</v>
      </c>
      <c r="D344" s="1">
        <v>17</v>
      </c>
      <c r="E344" s="1" t="s">
        <v>64</v>
      </c>
      <c r="F344" s="1" t="s">
        <v>65</v>
      </c>
      <c r="G344" s="1" t="s">
        <v>50</v>
      </c>
      <c r="H344" s="1" t="s">
        <v>116</v>
      </c>
      <c r="I344" s="2">
        <v>12.27</v>
      </c>
      <c r="J344" s="16" t="s">
        <v>9</v>
      </c>
      <c r="K344" s="1">
        <v>3.09</v>
      </c>
      <c r="L344" s="1">
        <v>3.64</v>
      </c>
      <c r="M344" s="1"/>
      <c r="N344" s="1"/>
      <c r="O344" s="1"/>
      <c r="P344" s="1">
        <v>32.5</v>
      </c>
      <c r="Q344" s="1">
        <v>33</v>
      </c>
      <c r="R344" s="1">
        <v>1.38</v>
      </c>
      <c r="S344" s="1">
        <v>210</v>
      </c>
      <c r="T344" s="1">
        <v>9.6999999999999993</v>
      </c>
      <c r="U344" s="1">
        <v>10.16</v>
      </c>
      <c r="V344" s="1">
        <v>2710</v>
      </c>
      <c r="W344" s="1"/>
      <c r="X344" s="1">
        <v>1</v>
      </c>
      <c r="Y344" s="1">
        <v>1</v>
      </c>
      <c r="Z344" s="1">
        <v>1</v>
      </c>
      <c r="AA344" s="1"/>
    </row>
    <row r="345" spans="1:27" ht="15" thickBot="1">
      <c r="A345" s="31" t="s">
        <v>57</v>
      </c>
      <c r="B345" s="1" t="s">
        <v>646</v>
      </c>
      <c r="C345" s="1" t="s">
        <v>29</v>
      </c>
      <c r="D345" s="1">
        <v>17</v>
      </c>
      <c r="E345" s="1" t="s">
        <v>647</v>
      </c>
      <c r="F345" s="1" t="s">
        <v>89</v>
      </c>
      <c r="G345" s="1" t="s">
        <v>61</v>
      </c>
      <c r="H345" s="1" t="s">
        <v>62</v>
      </c>
      <c r="I345" s="1">
        <v>39.119999999999997</v>
      </c>
      <c r="J345" s="16" t="s">
        <v>9</v>
      </c>
      <c r="K345" s="1"/>
      <c r="L345" s="1"/>
      <c r="M345" s="1">
        <v>27.13</v>
      </c>
      <c r="N345" s="1">
        <v>7.83</v>
      </c>
      <c r="O345" s="1">
        <v>7.77</v>
      </c>
      <c r="P345" s="1">
        <v>34.799999999999997</v>
      </c>
      <c r="Q345" s="1">
        <v>31.4</v>
      </c>
      <c r="R345" s="1">
        <v>1.95</v>
      </c>
      <c r="S345" s="1">
        <v>272</v>
      </c>
      <c r="T345" s="1">
        <v>12.55</v>
      </c>
      <c r="U345" s="1">
        <v>18.14</v>
      </c>
      <c r="V345" s="1">
        <v>3140</v>
      </c>
      <c r="W345" s="1"/>
      <c r="X345" s="1">
        <v>2</v>
      </c>
      <c r="Y345" s="1">
        <v>1</v>
      </c>
      <c r="Z345" s="1">
        <v>1</v>
      </c>
      <c r="AA345" s="1">
        <v>1</v>
      </c>
    </row>
    <row r="346" spans="1:27" ht="15" thickBot="1">
      <c r="A346" s="31" t="s">
        <v>27</v>
      </c>
      <c r="B346" s="1" t="s">
        <v>648</v>
      </c>
      <c r="C346" s="1" t="s">
        <v>29</v>
      </c>
      <c r="D346" s="1">
        <v>16</v>
      </c>
      <c r="E346" s="1" t="s">
        <v>649</v>
      </c>
      <c r="F346" s="1" t="s">
        <v>78</v>
      </c>
      <c r="G346" s="1" t="s">
        <v>84</v>
      </c>
      <c r="H346" s="1" t="s">
        <v>85</v>
      </c>
      <c r="I346" s="1" t="s">
        <v>650</v>
      </c>
      <c r="J346" s="16" t="s">
        <v>9</v>
      </c>
      <c r="K346" s="1">
        <v>3.09</v>
      </c>
      <c r="L346" s="1">
        <v>3.69</v>
      </c>
      <c r="M346" s="1">
        <v>23.53</v>
      </c>
      <c r="N346" s="1">
        <v>7.18</v>
      </c>
      <c r="O346" s="1">
        <v>6.78</v>
      </c>
      <c r="P346" s="1">
        <v>37.4</v>
      </c>
      <c r="Q346" s="1">
        <v>38.9</v>
      </c>
      <c r="R346" s="1">
        <v>1.74</v>
      </c>
      <c r="S346" s="1">
        <v>234</v>
      </c>
      <c r="T346" s="1">
        <v>10.8</v>
      </c>
      <c r="U346" s="1">
        <v>12.3</v>
      </c>
      <c r="V346" s="1">
        <v>3780</v>
      </c>
      <c r="W346" s="1"/>
      <c r="X346" s="1">
        <v>2</v>
      </c>
      <c r="Y346" s="1">
        <v>1</v>
      </c>
      <c r="Z346" s="1">
        <v>2</v>
      </c>
      <c r="AA346" s="1">
        <v>1</v>
      </c>
    </row>
    <row r="347" spans="1:27" ht="15" thickBot="1">
      <c r="A347" s="31" t="s">
        <v>97</v>
      </c>
      <c r="B347" s="1" t="s">
        <v>651</v>
      </c>
      <c r="C347" s="1" t="s">
        <v>29</v>
      </c>
      <c r="D347" s="1">
        <v>18</v>
      </c>
      <c r="E347" s="1" t="s">
        <v>549</v>
      </c>
      <c r="F347" s="1" t="s">
        <v>92</v>
      </c>
      <c r="G347" s="1" t="s">
        <v>50</v>
      </c>
      <c r="H347" s="1" t="s">
        <v>116</v>
      </c>
      <c r="I347" s="2">
        <v>10.71</v>
      </c>
      <c r="J347" s="16" t="s">
        <v>9</v>
      </c>
      <c r="K347" s="1">
        <v>2.94</v>
      </c>
      <c r="L347" s="1">
        <v>3.04</v>
      </c>
      <c r="M347" s="1">
        <v>29.06</v>
      </c>
      <c r="N347" s="1">
        <v>7.99</v>
      </c>
      <c r="O347" s="1">
        <v>8.14</v>
      </c>
      <c r="P347" s="1">
        <v>59.7</v>
      </c>
      <c r="Q347" s="1">
        <v>41.8</v>
      </c>
      <c r="R347" s="1">
        <v>2.67</v>
      </c>
      <c r="S347" s="1">
        <v>312</v>
      </c>
      <c r="T347" s="1">
        <v>15</v>
      </c>
      <c r="U347" s="1">
        <v>13.97</v>
      </c>
      <c r="V347" s="1"/>
      <c r="W347" s="1">
        <v>11.2</v>
      </c>
      <c r="X347" s="1">
        <v>1</v>
      </c>
      <c r="Y347" s="1">
        <v>1</v>
      </c>
      <c r="Z347" s="1">
        <v>1</v>
      </c>
      <c r="AA347" s="1"/>
    </row>
    <row r="348" spans="1:27" ht="15" thickBot="1">
      <c r="A348" s="31" t="s">
        <v>35</v>
      </c>
      <c r="B348" s="1" t="s">
        <v>652</v>
      </c>
      <c r="C348" s="1" t="s">
        <v>29</v>
      </c>
      <c r="D348" s="1">
        <v>17</v>
      </c>
      <c r="E348" s="1" t="s">
        <v>213</v>
      </c>
      <c r="F348" s="1" t="s">
        <v>122</v>
      </c>
      <c r="G348" s="1" t="s">
        <v>50</v>
      </c>
      <c r="H348" s="1" t="s">
        <v>51</v>
      </c>
      <c r="I348" s="1">
        <v>50.04</v>
      </c>
      <c r="J348" s="16" t="s">
        <v>9</v>
      </c>
      <c r="K348" s="1"/>
      <c r="L348" s="1"/>
      <c r="M348" s="1"/>
      <c r="N348" s="1"/>
      <c r="O348" s="1"/>
      <c r="P348" s="1">
        <v>41.1</v>
      </c>
      <c r="Q348" s="1">
        <v>30.5</v>
      </c>
      <c r="R348" s="1">
        <v>1.96</v>
      </c>
      <c r="S348" s="1"/>
      <c r="T348" s="1">
        <v>11.5</v>
      </c>
      <c r="U348" s="1">
        <v>11.15</v>
      </c>
      <c r="V348" s="1"/>
      <c r="W348" s="1"/>
      <c r="X348" s="1">
        <v>3</v>
      </c>
      <c r="Y348" s="1">
        <v>1</v>
      </c>
      <c r="Z348" s="1">
        <v>1</v>
      </c>
      <c r="AA348" s="1">
        <v>1</v>
      </c>
    </row>
    <row r="349" spans="1:27" ht="15" thickBot="1">
      <c r="A349" s="31" t="s">
        <v>41</v>
      </c>
      <c r="B349" s="1" t="s">
        <v>653</v>
      </c>
      <c r="C349" s="1" t="s">
        <v>29</v>
      </c>
      <c r="D349" s="1">
        <v>17</v>
      </c>
      <c r="E349" s="1" t="s">
        <v>113</v>
      </c>
      <c r="F349" s="1" t="s">
        <v>45</v>
      </c>
      <c r="G349" s="1" t="s">
        <v>84</v>
      </c>
      <c r="H349" s="1" t="s">
        <v>133</v>
      </c>
      <c r="I349" s="1" t="s">
        <v>654</v>
      </c>
      <c r="J349" s="16" t="s">
        <v>9</v>
      </c>
      <c r="K349" s="1">
        <v>2.95</v>
      </c>
      <c r="L349" s="1">
        <v>3.39</v>
      </c>
      <c r="M349" s="1">
        <v>28.2</v>
      </c>
      <c r="N349" s="1">
        <v>8.1</v>
      </c>
      <c r="O349" s="1">
        <v>8.0299999999999994</v>
      </c>
      <c r="P349" s="1">
        <v>41</v>
      </c>
      <c r="Q349" s="1">
        <v>34.700000000000003</v>
      </c>
      <c r="R349" s="1">
        <v>1.93</v>
      </c>
      <c r="S349" s="1">
        <v>257</v>
      </c>
      <c r="T349" s="1">
        <v>11.2</v>
      </c>
      <c r="U349" s="1">
        <v>13.05</v>
      </c>
      <c r="V349" s="1">
        <v>3700</v>
      </c>
      <c r="W349" s="1"/>
      <c r="X349" s="1">
        <v>2</v>
      </c>
      <c r="Y349" s="1">
        <v>1</v>
      </c>
      <c r="Z349" s="1">
        <v>1</v>
      </c>
      <c r="AA349" s="1"/>
    </row>
    <row r="350" spans="1:27" ht="15" thickBot="1">
      <c r="A350" s="31" t="s">
        <v>35</v>
      </c>
      <c r="B350" s="1" t="s">
        <v>655</v>
      </c>
      <c r="C350" s="1" t="s">
        <v>43</v>
      </c>
      <c r="D350" s="1">
        <v>15</v>
      </c>
      <c r="E350" s="1" t="s">
        <v>656</v>
      </c>
      <c r="F350" s="1" t="s">
        <v>108</v>
      </c>
      <c r="G350" s="1" t="s">
        <v>50</v>
      </c>
      <c r="H350" s="1" t="s">
        <v>392</v>
      </c>
      <c r="I350" s="1">
        <v>18.54</v>
      </c>
      <c r="J350" s="16" t="s">
        <v>9</v>
      </c>
      <c r="K350" s="1">
        <v>3.14</v>
      </c>
      <c r="L350" s="1">
        <v>3.64</v>
      </c>
      <c r="M350" s="1">
        <v>24.1</v>
      </c>
      <c r="N350" s="1">
        <v>7.07</v>
      </c>
      <c r="O350" s="1">
        <v>7.1</v>
      </c>
      <c r="P350" s="1">
        <v>40.799999999999997</v>
      </c>
      <c r="Q350" s="1">
        <v>38.9</v>
      </c>
      <c r="R350" s="1">
        <v>2.1800000000000002</v>
      </c>
      <c r="S350" s="1">
        <v>240</v>
      </c>
      <c r="T350" s="1">
        <v>10.4</v>
      </c>
      <c r="U350" s="1">
        <v>10.45</v>
      </c>
      <c r="V350" s="1"/>
      <c r="W350" s="1">
        <v>6.6</v>
      </c>
      <c r="X350" s="1">
        <v>2</v>
      </c>
      <c r="Y350" s="1">
        <v>2</v>
      </c>
      <c r="Z350" s="1">
        <v>2</v>
      </c>
      <c r="AA350" s="1">
        <v>1</v>
      </c>
    </row>
    <row r="351" spans="1:27" ht="15" thickBot="1">
      <c r="A351" s="31" t="s">
        <v>41</v>
      </c>
      <c r="B351" s="1" t="s">
        <v>657</v>
      </c>
      <c r="C351" s="1" t="s">
        <v>43</v>
      </c>
      <c r="D351" s="1">
        <v>15</v>
      </c>
      <c r="E351" s="1" t="s">
        <v>132</v>
      </c>
      <c r="F351" s="1" t="s">
        <v>65</v>
      </c>
      <c r="G351" s="1" t="s">
        <v>74</v>
      </c>
      <c r="H351" s="1" t="s">
        <v>219</v>
      </c>
      <c r="I351" s="1">
        <v>4488</v>
      </c>
      <c r="J351" s="16" t="s">
        <v>9</v>
      </c>
      <c r="K351" s="1">
        <v>3.24</v>
      </c>
      <c r="L351" s="1">
        <v>3.72</v>
      </c>
      <c r="M351" s="1">
        <v>25.22</v>
      </c>
      <c r="N351" s="1">
        <v>7.12</v>
      </c>
      <c r="O351" s="1">
        <v>7.16</v>
      </c>
      <c r="P351" s="1">
        <v>33</v>
      </c>
      <c r="Q351" s="1">
        <v>29.6</v>
      </c>
      <c r="R351" s="1">
        <v>1.61</v>
      </c>
      <c r="S351" s="1">
        <v>238</v>
      </c>
      <c r="T351" s="1">
        <v>14.4</v>
      </c>
      <c r="U351" s="1">
        <v>14.32</v>
      </c>
      <c r="V351" s="1"/>
      <c r="W351" s="1">
        <v>9.0399999999999991</v>
      </c>
      <c r="X351" s="1">
        <v>1</v>
      </c>
      <c r="Y351" s="1">
        <v>1</v>
      </c>
      <c r="Z351" s="1">
        <v>1</v>
      </c>
      <c r="AA351" s="1"/>
    </row>
    <row r="352" spans="1:27" ht="15" thickBot="1">
      <c r="A352" s="31" t="s">
        <v>97</v>
      </c>
      <c r="B352" s="1" t="s">
        <v>658</v>
      </c>
      <c r="C352" s="1" t="s">
        <v>29</v>
      </c>
      <c r="D352" s="1">
        <v>15</v>
      </c>
      <c r="E352" s="1" t="s">
        <v>468</v>
      </c>
      <c r="F352" s="1" t="s">
        <v>100</v>
      </c>
      <c r="G352" s="1" t="s">
        <v>74</v>
      </c>
      <c r="H352" s="1" t="s">
        <v>322</v>
      </c>
      <c r="I352" s="1">
        <v>5200</v>
      </c>
      <c r="J352" s="16" t="s">
        <v>9</v>
      </c>
      <c r="K352" s="1">
        <v>3.05</v>
      </c>
      <c r="L352" s="1">
        <v>3.2</v>
      </c>
      <c r="M352" s="1">
        <v>29.78</v>
      </c>
      <c r="N352" s="1">
        <v>8.56</v>
      </c>
      <c r="O352" s="1">
        <v>8.51</v>
      </c>
      <c r="P352" s="1">
        <v>49.1</v>
      </c>
      <c r="Q352" s="1">
        <v>39.700000000000003</v>
      </c>
      <c r="R352" s="1">
        <v>2.16</v>
      </c>
      <c r="S352" s="1">
        <v>276</v>
      </c>
      <c r="T352" s="1">
        <v>12.4</v>
      </c>
      <c r="U352" s="1">
        <v>14.5</v>
      </c>
      <c r="V352" s="1"/>
      <c r="W352" s="1">
        <v>12.8</v>
      </c>
      <c r="X352" s="1">
        <v>1</v>
      </c>
      <c r="Y352" s="1">
        <v>1</v>
      </c>
      <c r="Z352" s="1">
        <v>1</v>
      </c>
      <c r="AA352" s="1">
        <v>1</v>
      </c>
    </row>
    <row r="353" spans="1:27" ht="15" thickBot="1">
      <c r="A353" s="31" t="s">
        <v>35</v>
      </c>
      <c r="B353" s="1" t="s">
        <v>659</v>
      </c>
      <c r="C353" s="1" t="s">
        <v>29</v>
      </c>
      <c r="D353" s="1">
        <v>15</v>
      </c>
      <c r="E353" s="1" t="s">
        <v>172</v>
      </c>
      <c r="F353" s="1" t="s">
        <v>145</v>
      </c>
      <c r="G353" s="1" t="s">
        <v>61</v>
      </c>
      <c r="H353" s="1" t="s">
        <v>79</v>
      </c>
      <c r="I353" s="1" t="s">
        <v>660</v>
      </c>
      <c r="J353" s="16" t="s">
        <v>9</v>
      </c>
      <c r="K353" s="1">
        <v>3.22</v>
      </c>
      <c r="L353" s="1">
        <v>3.41</v>
      </c>
      <c r="M353" s="1">
        <v>26.41</v>
      </c>
      <c r="N353" s="1">
        <v>7.55</v>
      </c>
      <c r="O353" s="1">
        <v>7.51</v>
      </c>
      <c r="P353" s="1">
        <v>45.2</v>
      </c>
      <c r="Q353" s="1">
        <v>38</v>
      </c>
      <c r="R353" s="1">
        <v>2.21</v>
      </c>
      <c r="S353" s="1">
        <v>250</v>
      </c>
      <c r="T353" s="1">
        <v>9.52</v>
      </c>
      <c r="U353" s="1">
        <v>12.8</v>
      </c>
      <c r="V353" s="1"/>
      <c r="W353" s="1">
        <v>11.8</v>
      </c>
      <c r="X353" s="1">
        <v>1</v>
      </c>
      <c r="Y353" s="1">
        <v>1</v>
      </c>
      <c r="Z353" s="1">
        <v>1</v>
      </c>
      <c r="AA353" s="1"/>
    </row>
    <row r="354" spans="1:27" ht="15" thickBot="1">
      <c r="A354" s="31" t="s">
        <v>97</v>
      </c>
      <c r="B354" s="1" t="s">
        <v>661</v>
      </c>
      <c r="C354" s="1" t="s">
        <v>43</v>
      </c>
      <c r="D354" s="1">
        <v>17</v>
      </c>
      <c r="E354" s="1" t="s">
        <v>110</v>
      </c>
      <c r="F354" s="1" t="s">
        <v>100</v>
      </c>
      <c r="G354" s="1" t="s">
        <v>61</v>
      </c>
      <c r="H354" s="1" t="s">
        <v>70</v>
      </c>
      <c r="I354" s="1">
        <v>8.7200000000000006</v>
      </c>
      <c r="J354" s="16" t="s">
        <v>9</v>
      </c>
      <c r="K354" s="1">
        <v>3.1</v>
      </c>
      <c r="L354" s="1">
        <v>3.46</v>
      </c>
      <c r="M354" s="1">
        <v>23.77</v>
      </c>
      <c r="N354" s="1">
        <v>6.35</v>
      </c>
      <c r="O354" s="1">
        <v>6.01</v>
      </c>
      <c r="P354" s="1">
        <v>31</v>
      </c>
      <c r="Q354" s="1">
        <v>28.8</v>
      </c>
      <c r="R354" s="1">
        <v>2.2400000000000002</v>
      </c>
      <c r="S354" s="1">
        <v>241</v>
      </c>
      <c r="T354" s="1">
        <v>11.4</v>
      </c>
      <c r="U354" s="1">
        <v>9.6999999999999993</v>
      </c>
      <c r="V354" s="1"/>
      <c r="W354" s="1">
        <v>5.3</v>
      </c>
      <c r="X354" s="1">
        <v>2</v>
      </c>
      <c r="Y354" s="1">
        <v>1</v>
      </c>
      <c r="Z354" s="1">
        <v>1</v>
      </c>
      <c r="AA354" s="1">
        <v>1</v>
      </c>
    </row>
    <row r="355" spans="1:27" ht="15" thickBot="1">
      <c r="A355" s="31" t="s">
        <v>41</v>
      </c>
      <c r="B355" s="1" t="s">
        <v>662</v>
      </c>
      <c r="C355" s="1" t="s">
        <v>43</v>
      </c>
      <c r="D355" s="1">
        <v>16</v>
      </c>
      <c r="E355" s="1" t="s">
        <v>385</v>
      </c>
      <c r="F355" s="1" t="s">
        <v>45</v>
      </c>
      <c r="G355" s="1" t="s">
        <v>84</v>
      </c>
      <c r="H355" s="1" t="s">
        <v>85</v>
      </c>
      <c r="I355" s="1" t="s">
        <v>663</v>
      </c>
      <c r="J355" s="16" t="s">
        <v>9</v>
      </c>
      <c r="K355" s="1">
        <v>3.45</v>
      </c>
      <c r="L355" s="1">
        <v>4.18</v>
      </c>
      <c r="M355" s="1">
        <v>21.41</v>
      </c>
      <c r="N355" s="1">
        <v>6.13</v>
      </c>
      <c r="O355" s="1">
        <v>6.23</v>
      </c>
      <c r="P355" s="1">
        <v>26.1</v>
      </c>
      <c r="Q355" s="1">
        <v>24.3</v>
      </c>
      <c r="R355" s="1">
        <v>1.26</v>
      </c>
      <c r="S355" s="1">
        <v>200</v>
      </c>
      <c r="T355" s="1">
        <v>7.7</v>
      </c>
      <c r="U355" s="1">
        <v>7.23</v>
      </c>
      <c r="V355" s="1">
        <v>3330</v>
      </c>
      <c r="W355" s="1"/>
      <c r="X355" s="1"/>
      <c r="Y355" s="1">
        <v>1</v>
      </c>
      <c r="Z355" s="1">
        <v>2</v>
      </c>
      <c r="AA355" s="1"/>
    </row>
    <row r="356" spans="1:27" ht="15" thickBot="1">
      <c r="A356" s="31" t="s">
        <v>35</v>
      </c>
      <c r="B356" s="1" t="s">
        <v>664</v>
      </c>
      <c r="C356" s="1" t="s">
        <v>29</v>
      </c>
      <c r="D356" s="1">
        <v>17</v>
      </c>
      <c r="E356" s="1" t="s">
        <v>407</v>
      </c>
      <c r="F356" s="1" t="s">
        <v>122</v>
      </c>
      <c r="G356" s="1" t="s">
        <v>61</v>
      </c>
      <c r="H356" s="1" t="s">
        <v>51</v>
      </c>
      <c r="I356" s="1">
        <v>48.06</v>
      </c>
      <c r="J356" s="16" t="s">
        <v>9</v>
      </c>
      <c r="K356" s="1">
        <v>3.23</v>
      </c>
      <c r="L356" s="1">
        <v>3.26</v>
      </c>
      <c r="M356" s="1">
        <v>27.67</v>
      </c>
      <c r="N356" s="1">
        <v>8.24</v>
      </c>
      <c r="O356" s="1">
        <v>8.23</v>
      </c>
      <c r="P356" s="1">
        <v>45.9</v>
      </c>
      <c r="Q356" s="1">
        <v>37.5</v>
      </c>
      <c r="R356" s="1">
        <v>2.09</v>
      </c>
      <c r="S356" s="1">
        <v>248</v>
      </c>
      <c r="T356" s="1">
        <v>16.149999999999999</v>
      </c>
      <c r="U356" s="1">
        <v>15.2</v>
      </c>
      <c r="V356" s="1"/>
      <c r="W356" s="1">
        <v>12</v>
      </c>
      <c r="X356" s="1">
        <v>2</v>
      </c>
      <c r="Y356" s="1">
        <v>2</v>
      </c>
      <c r="Z356" s="1">
        <v>3</v>
      </c>
      <c r="AA356" s="1">
        <v>1</v>
      </c>
    </row>
    <row r="357" spans="1:27" ht="15" thickBot="1">
      <c r="A357" s="31" t="s">
        <v>57</v>
      </c>
      <c r="B357" s="1" t="s">
        <v>665</v>
      </c>
      <c r="C357" s="1" t="s">
        <v>43</v>
      </c>
      <c r="D357" s="1">
        <v>18</v>
      </c>
      <c r="E357" s="1" t="s">
        <v>59</v>
      </c>
      <c r="F357" s="1" t="s">
        <v>60</v>
      </c>
      <c r="G357" s="1" t="s">
        <v>32</v>
      </c>
      <c r="H357" s="1" t="s">
        <v>234</v>
      </c>
      <c r="I357" s="1">
        <v>46.64</v>
      </c>
      <c r="J357" s="16" t="s">
        <v>9</v>
      </c>
      <c r="K357" s="1">
        <v>3.21</v>
      </c>
      <c r="L357" s="1">
        <v>3.73</v>
      </c>
      <c r="M357" s="1">
        <v>24.54</v>
      </c>
      <c r="N357" s="1">
        <v>6.87</v>
      </c>
      <c r="O357" s="1">
        <v>6.86</v>
      </c>
      <c r="P357" s="1">
        <v>36</v>
      </c>
      <c r="Q357" s="1">
        <v>31.1</v>
      </c>
      <c r="R357" s="1">
        <v>2.1</v>
      </c>
      <c r="S357" s="1">
        <v>214</v>
      </c>
      <c r="T357" s="1">
        <v>20.100000000000001</v>
      </c>
      <c r="U357" s="1">
        <v>13.93</v>
      </c>
      <c r="V357" s="1">
        <v>2848</v>
      </c>
      <c r="W357" s="1"/>
      <c r="X357" s="1">
        <v>1</v>
      </c>
      <c r="Y357" s="1">
        <v>1</v>
      </c>
      <c r="Z357" s="1">
        <v>1</v>
      </c>
      <c r="AA357" s="1">
        <v>1</v>
      </c>
    </row>
    <row r="358" spans="1:27" ht="15" thickBot="1">
      <c r="A358" s="31" t="s">
        <v>41</v>
      </c>
      <c r="B358" s="1" t="s">
        <v>666</v>
      </c>
      <c r="C358" s="1" t="s">
        <v>43</v>
      </c>
      <c r="D358" s="1">
        <v>17</v>
      </c>
      <c r="E358" s="1" t="s">
        <v>132</v>
      </c>
      <c r="F358" s="1" t="s">
        <v>65</v>
      </c>
      <c r="G358" s="1" t="s">
        <v>50</v>
      </c>
      <c r="H358" s="1" t="s">
        <v>51</v>
      </c>
      <c r="I358" s="1" t="s">
        <v>667</v>
      </c>
      <c r="J358" s="16" t="s">
        <v>9</v>
      </c>
      <c r="K358" s="1">
        <v>3.39</v>
      </c>
      <c r="L358" s="1">
        <v>3.84</v>
      </c>
      <c r="M358" s="1">
        <v>24.24</v>
      </c>
      <c r="N358" s="1">
        <v>6.61</v>
      </c>
      <c r="O358" s="1">
        <v>6.57</v>
      </c>
      <c r="P358" s="1">
        <v>25.5</v>
      </c>
      <c r="Q358" s="1">
        <v>24.3</v>
      </c>
      <c r="R358" s="1">
        <v>1.42</v>
      </c>
      <c r="S358" s="1">
        <v>205</v>
      </c>
      <c r="T358" s="1">
        <v>9.1</v>
      </c>
      <c r="U358" s="1">
        <v>8.3699999999999992</v>
      </c>
      <c r="V358" s="1"/>
      <c r="W358" s="1">
        <v>10</v>
      </c>
      <c r="X358" s="1">
        <v>3</v>
      </c>
      <c r="Y358" s="1">
        <v>1</v>
      </c>
      <c r="Z358" s="1">
        <v>1</v>
      </c>
      <c r="AA358" s="1"/>
    </row>
    <row r="359" spans="1:27" ht="15" thickBot="1">
      <c r="A359" s="31" t="s">
        <v>27</v>
      </c>
      <c r="B359" s="1" t="s">
        <v>668</v>
      </c>
      <c r="C359" s="1" t="s">
        <v>43</v>
      </c>
      <c r="D359" s="1">
        <v>15</v>
      </c>
      <c r="E359" s="1" t="s">
        <v>30</v>
      </c>
      <c r="F359" s="1" t="s">
        <v>31</v>
      </c>
      <c r="G359" s="1" t="s">
        <v>32</v>
      </c>
      <c r="H359" s="1" t="s">
        <v>366</v>
      </c>
      <c r="I359" s="1" t="s">
        <v>669</v>
      </c>
      <c r="J359" s="16" t="s">
        <v>9</v>
      </c>
      <c r="K359" s="1">
        <v>3.4</v>
      </c>
      <c r="L359" s="1">
        <v>3.8</v>
      </c>
      <c r="M359" s="1"/>
      <c r="N359" s="1"/>
      <c r="O359" s="1"/>
      <c r="P359" s="1"/>
      <c r="Q359" s="1"/>
      <c r="R359" s="1"/>
      <c r="S359" s="1">
        <v>235</v>
      </c>
      <c r="T359" s="1">
        <v>9.5</v>
      </c>
      <c r="U359" s="1"/>
      <c r="V359" s="1">
        <v>2300</v>
      </c>
      <c r="W359" s="1"/>
      <c r="X359" s="1"/>
      <c r="Y359" s="1"/>
      <c r="Z359" s="1"/>
      <c r="AA359" s="1"/>
    </row>
    <row r="360" spans="1:27" ht="15" thickBot="1">
      <c r="A360" s="31" t="s">
        <v>97</v>
      </c>
      <c r="B360" s="1" t="s">
        <v>670</v>
      </c>
      <c r="C360" s="1" t="s">
        <v>43</v>
      </c>
      <c r="D360" s="1">
        <v>16</v>
      </c>
      <c r="E360" s="1" t="s">
        <v>178</v>
      </c>
      <c r="F360" s="1" t="s">
        <v>179</v>
      </c>
      <c r="G360" s="1" t="s">
        <v>74</v>
      </c>
      <c r="H360" s="1" t="s">
        <v>219</v>
      </c>
      <c r="I360" s="1">
        <v>5291</v>
      </c>
      <c r="J360" s="16" t="s">
        <v>9</v>
      </c>
      <c r="K360" s="1">
        <v>3.31</v>
      </c>
      <c r="L360" s="1">
        <v>3.65</v>
      </c>
      <c r="M360" s="1">
        <v>27.65</v>
      </c>
      <c r="N360" s="1">
        <v>7.13</v>
      </c>
      <c r="O360" s="1">
        <v>7.3</v>
      </c>
      <c r="P360" s="1">
        <v>34.6</v>
      </c>
      <c r="Q360" s="1">
        <v>30.2</v>
      </c>
      <c r="R360" s="1">
        <v>1.7</v>
      </c>
      <c r="S360" s="1">
        <v>238</v>
      </c>
      <c r="T360" s="1">
        <v>15.6</v>
      </c>
      <c r="U360" s="1">
        <v>11.6</v>
      </c>
      <c r="V360" s="1"/>
      <c r="W360" s="1">
        <v>10.5</v>
      </c>
      <c r="X360" s="1">
        <v>2</v>
      </c>
      <c r="Y360" s="1">
        <v>1</v>
      </c>
      <c r="Z360" s="1">
        <v>1</v>
      </c>
      <c r="AA360" s="1">
        <v>1</v>
      </c>
    </row>
    <row r="361" spans="1:27" ht="15" thickBot="1">
      <c r="A361" s="31" t="s">
        <v>35</v>
      </c>
      <c r="B361" s="1" t="s">
        <v>671</v>
      </c>
      <c r="C361" s="1" t="s">
        <v>43</v>
      </c>
      <c r="D361" s="1">
        <v>15</v>
      </c>
      <c r="E361" s="1" t="s">
        <v>407</v>
      </c>
      <c r="F361" s="1" t="s">
        <v>122</v>
      </c>
      <c r="G361" s="1" t="s">
        <v>61</v>
      </c>
      <c r="H361" s="1" t="s">
        <v>79</v>
      </c>
      <c r="I361" s="1">
        <v>14.59</v>
      </c>
      <c r="J361" s="16" t="s">
        <v>9</v>
      </c>
      <c r="K361" s="1">
        <v>3.35</v>
      </c>
      <c r="L361" s="1">
        <v>3.71</v>
      </c>
      <c r="M361" s="1">
        <v>26.61</v>
      </c>
      <c r="N361" s="1">
        <v>6.94</v>
      </c>
      <c r="O361" s="1">
        <v>7.05</v>
      </c>
      <c r="P361" s="1">
        <v>35.6</v>
      </c>
      <c r="Q361" s="1">
        <v>34</v>
      </c>
      <c r="R361" s="1">
        <v>1.92</v>
      </c>
      <c r="S361" s="1">
        <v>232</v>
      </c>
      <c r="T361" s="1">
        <v>13.3</v>
      </c>
      <c r="U361" s="1">
        <v>12.25</v>
      </c>
      <c r="V361" s="1"/>
      <c r="W361" s="1">
        <v>11.5</v>
      </c>
      <c r="X361" s="1">
        <v>2</v>
      </c>
      <c r="Y361" s="1">
        <v>1</v>
      </c>
      <c r="Z361" s="1">
        <v>2</v>
      </c>
      <c r="AA361" s="1">
        <v>1</v>
      </c>
    </row>
    <row r="362" spans="1:27" ht="15" thickBot="1">
      <c r="A362" s="31" t="s">
        <v>35</v>
      </c>
      <c r="B362" s="1" t="s">
        <v>672</v>
      </c>
      <c r="C362" s="1" t="s">
        <v>43</v>
      </c>
      <c r="D362" s="1">
        <v>15</v>
      </c>
      <c r="E362" s="1" t="s">
        <v>673</v>
      </c>
      <c r="F362" s="1" t="s">
        <v>145</v>
      </c>
      <c r="G362" s="1" t="s">
        <v>32</v>
      </c>
      <c r="H362" s="1" t="s">
        <v>66</v>
      </c>
      <c r="I362" s="1">
        <v>12.89</v>
      </c>
      <c r="J362" s="16" t="s">
        <v>9</v>
      </c>
      <c r="K362" s="1">
        <v>3.63</v>
      </c>
      <c r="L362" s="1">
        <v>4.24</v>
      </c>
      <c r="M362" s="1">
        <v>21.52</v>
      </c>
      <c r="N362" s="1">
        <v>6.44</v>
      </c>
      <c r="O362" s="1">
        <v>6.33</v>
      </c>
      <c r="P362" s="1">
        <v>27.5</v>
      </c>
      <c r="Q362" s="1">
        <v>24.1</v>
      </c>
      <c r="R362" s="1">
        <v>1.07</v>
      </c>
      <c r="S362" s="1">
        <v>212</v>
      </c>
      <c r="T362" s="1">
        <v>14.05</v>
      </c>
      <c r="U362" s="1">
        <v>12.96</v>
      </c>
      <c r="V362" s="1"/>
      <c r="W362" s="1">
        <v>5.0999999999999996</v>
      </c>
      <c r="X362" s="1">
        <v>1</v>
      </c>
      <c r="Y362" s="1">
        <v>1</v>
      </c>
      <c r="Z362" s="1">
        <v>1</v>
      </c>
      <c r="AA362" s="1"/>
    </row>
    <row r="363" spans="1:27" ht="15" thickBot="1">
      <c r="A363" s="31" t="s">
        <v>57</v>
      </c>
      <c r="B363" s="1" t="s">
        <v>674</v>
      </c>
      <c r="C363" s="1" t="s">
        <v>29</v>
      </c>
      <c r="D363" s="1">
        <v>16</v>
      </c>
      <c r="E363" s="1" t="s">
        <v>184</v>
      </c>
      <c r="F363" s="1" t="s">
        <v>60</v>
      </c>
      <c r="G363" s="1" t="s">
        <v>39</v>
      </c>
      <c r="H363" s="1" t="s">
        <v>245</v>
      </c>
      <c r="I363" s="1">
        <v>7.03</v>
      </c>
      <c r="J363" s="16" t="s">
        <v>9</v>
      </c>
      <c r="K363" s="1">
        <v>3.28</v>
      </c>
      <c r="L363" s="1">
        <v>3.47</v>
      </c>
      <c r="M363" s="1">
        <v>27.46</v>
      </c>
      <c r="N363" s="1">
        <v>8.08</v>
      </c>
      <c r="O363" s="1">
        <v>7.87</v>
      </c>
      <c r="P363" s="1">
        <v>46.1</v>
      </c>
      <c r="Q363" s="1">
        <v>38.299999999999997</v>
      </c>
      <c r="R363" s="1">
        <v>2.3199999999999998</v>
      </c>
      <c r="S363" s="1">
        <v>257</v>
      </c>
      <c r="T363" s="1">
        <v>10.45</v>
      </c>
      <c r="U363" s="1">
        <v>13.78</v>
      </c>
      <c r="V363" s="1"/>
      <c r="W363" s="1">
        <v>11.1</v>
      </c>
      <c r="X363" s="1">
        <v>2</v>
      </c>
      <c r="Y363" s="1">
        <v>1</v>
      </c>
      <c r="Z363" s="1">
        <v>1</v>
      </c>
      <c r="AA363" s="1">
        <v>1</v>
      </c>
    </row>
    <row r="364" spans="1:27" ht="15" thickBot="1">
      <c r="A364" s="31" t="s">
        <v>35</v>
      </c>
      <c r="B364" s="1" t="s">
        <v>675</v>
      </c>
      <c r="C364" s="1" t="s">
        <v>29</v>
      </c>
      <c r="D364" s="1">
        <v>15</v>
      </c>
      <c r="E364" s="1" t="s">
        <v>676</v>
      </c>
      <c r="F364" s="1" t="s">
        <v>55</v>
      </c>
      <c r="G364" s="1" t="s">
        <v>39</v>
      </c>
      <c r="H364" s="1" t="s">
        <v>245</v>
      </c>
      <c r="I364" s="1">
        <v>6.49</v>
      </c>
      <c r="J364" s="16" t="s">
        <v>9</v>
      </c>
      <c r="K364" s="1">
        <v>3.07</v>
      </c>
      <c r="L364" s="1">
        <v>3.44</v>
      </c>
      <c r="M364" s="1">
        <v>28.07</v>
      </c>
      <c r="N364" s="1">
        <v>8.1999999999999993</v>
      </c>
      <c r="O364" s="1">
        <v>8.1</v>
      </c>
      <c r="P364" s="1">
        <v>52.6</v>
      </c>
      <c r="Q364" s="1">
        <v>41.5</v>
      </c>
      <c r="R364" s="1">
        <v>2.4700000000000002</v>
      </c>
      <c r="S364" s="1">
        <v>267</v>
      </c>
      <c r="T364" s="1">
        <v>12.8</v>
      </c>
      <c r="U364" s="1">
        <v>13.67</v>
      </c>
      <c r="V364" s="1"/>
      <c r="W364" s="1">
        <v>11.6</v>
      </c>
      <c r="X364" s="1">
        <v>1</v>
      </c>
      <c r="Y364" s="1">
        <v>1</v>
      </c>
      <c r="Z364" s="1">
        <v>1</v>
      </c>
      <c r="AA364" s="1"/>
    </row>
    <row r="365" spans="1:27" ht="15" thickBot="1">
      <c r="A365" s="31">
        <v>45261</v>
      </c>
      <c r="B365" s="1" t="s">
        <v>677</v>
      </c>
      <c r="C365" s="1" t="s">
        <v>29</v>
      </c>
      <c r="D365" s="1">
        <v>15</v>
      </c>
      <c r="E365" s="1" t="s">
        <v>271</v>
      </c>
      <c r="F365" s="1" t="s">
        <v>105</v>
      </c>
      <c r="G365" s="1" t="s">
        <v>32</v>
      </c>
      <c r="H365" s="1" t="s">
        <v>234</v>
      </c>
      <c r="I365" s="1">
        <v>52.38</v>
      </c>
      <c r="J365" s="16" t="s">
        <v>9</v>
      </c>
      <c r="K365" s="1">
        <v>3.1</v>
      </c>
      <c r="L365" s="1">
        <v>3.7</v>
      </c>
      <c r="M365" s="1">
        <v>22.96</v>
      </c>
      <c r="N365" s="1">
        <v>6.93</v>
      </c>
      <c r="O365" s="1">
        <v>6.87</v>
      </c>
      <c r="P365" s="1">
        <v>39.1</v>
      </c>
      <c r="Q365" s="1">
        <v>26.8</v>
      </c>
      <c r="R365" s="1">
        <v>1.59</v>
      </c>
      <c r="S365" s="1">
        <v>253</v>
      </c>
      <c r="T365" s="1">
        <v>12.8</v>
      </c>
      <c r="U365" s="1">
        <v>12.7</v>
      </c>
      <c r="V365" s="1"/>
      <c r="W365" s="1">
        <v>7.06</v>
      </c>
      <c r="X365" s="1">
        <v>2</v>
      </c>
      <c r="Y365" s="1">
        <v>1</v>
      </c>
      <c r="Z365" s="1">
        <v>1</v>
      </c>
      <c r="AA365" s="1">
        <v>3</v>
      </c>
    </row>
    <row r="366" spans="1:27" ht="15" thickBot="1">
      <c r="A366" s="31" t="s">
        <v>27</v>
      </c>
      <c r="B366" s="1" t="s">
        <v>678</v>
      </c>
      <c r="C366" s="1" t="s">
        <v>29</v>
      </c>
      <c r="D366" s="1">
        <v>16</v>
      </c>
      <c r="E366" s="1" t="s">
        <v>30</v>
      </c>
      <c r="F366" s="1" t="s">
        <v>31</v>
      </c>
      <c r="G366" s="1" t="s">
        <v>50</v>
      </c>
      <c r="H366" s="1" t="s">
        <v>116</v>
      </c>
      <c r="I366" s="2">
        <v>11.46</v>
      </c>
      <c r="J366" s="16" t="s">
        <v>9</v>
      </c>
      <c r="K366" s="1">
        <v>2.94</v>
      </c>
      <c r="L366" s="1">
        <v>3.34</v>
      </c>
      <c r="M366" s="1">
        <v>26.41</v>
      </c>
      <c r="N366" s="1">
        <v>8</v>
      </c>
      <c r="O366" s="1">
        <v>8.01</v>
      </c>
      <c r="P366" s="1">
        <v>43.5</v>
      </c>
      <c r="Q366" s="1">
        <v>36</v>
      </c>
      <c r="R366" s="1">
        <v>2.0299999999999998</v>
      </c>
      <c r="S366" s="1">
        <v>268</v>
      </c>
      <c r="T366" s="1">
        <v>10.7</v>
      </c>
      <c r="U366" s="1">
        <v>13.27</v>
      </c>
      <c r="V366" s="1">
        <v>2800</v>
      </c>
      <c r="W366" s="1"/>
      <c r="X366" s="1">
        <v>1</v>
      </c>
      <c r="Y366" s="1">
        <v>1</v>
      </c>
      <c r="Z366" s="1">
        <v>1</v>
      </c>
      <c r="AA366" s="1">
        <v>1</v>
      </c>
    </row>
    <row r="367" spans="1:27" ht="15" thickBot="1">
      <c r="A367" s="31" t="s">
        <v>97</v>
      </c>
      <c r="B367" s="1" t="s">
        <v>679</v>
      </c>
      <c r="C367" s="1" t="s">
        <v>29</v>
      </c>
      <c r="D367" s="1">
        <v>17</v>
      </c>
      <c r="E367" s="1" t="s">
        <v>110</v>
      </c>
      <c r="F367" s="1" t="s">
        <v>100</v>
      </c>
      <c r="G367" s="1" t="s">
        <v>74</v>
      </c>
      <c r="H367" s="1" t="s">
        <v>75</v>
      </c>
      <c r="I367" s="1">
        <v>6884</v>
      </c>
      <c r="J367" s="16" t="s">
        <v>9</v>
      </c>
      <c r="K367" s="1">
        <v>3.02</v>
      </c>
      <c r="L367" s="1">
        <v>3.1</v>
      </c>
      <c r="M367" s="1">
        <v>33.340000000000003</v>
      </c>
      <c r="N367" s="1">
        <v>9.11</v>
      </c>
      <c r="O367" s="1">
        <v>9.32</v>
      </c>
      <c r="P367" s="1">
        <v>55</v>
      </c>
      <c r="Q367" s="1">
        <v>45.6</v>
      </c>
      <c r="R367" s="1">
        <v>2.4</v>
      </c>
      <c r="S367" s="1">
        <v>304</v>
      </c>
      <c r="T367" s="1">
        <v>16</v>
      </c>
      <c r="U367" s="1">
        <v>15.3</v>
      </c>
      <c r="V367" s="1"/>
      <c r="W367" s="1">
        <v>11.5</v>
      </c>
      <c r="X367" s="1">
        <v>1</v>
      </c>
      <c r="Y367" s="1">
        <v>1</v>
      </c>
      <c r="Z367" s="1">
        <v>1</v>
      </c>
      <c r="AA367" s="1">
        <v>1</v>
      </c>
    </row>
    <row r="368" spans="1:27" ht="15" thickBot="1">
      <c r="A368" s="31" t="s">
        <v>41</v>
      </c>
      <c r="B368" s="1" t="s">
        <v>680</v>
      </c>
      <c r="C368" s="1" t="s">
        <v>29</v>
      </c>
      <c r="D368" s="1">
        <v>18</v>
      </c>
      <c r="E368" s="1" t="s">
        <v>681</v>
      </c>
      <c r="F368" s="1" t="s">
        <v>45</v>
      </c>
      <c r="G368" s="1" t="s">
        <v>84</v>
      </c>
      <c r="H368" s="1" t="s">
        <v>133</v>
      </c>
      <c r="I368" s="1" t="s">
        <v>682</v>
      </c>
      <c r="J368" s="16" t="s">
        <v>9</v>
      </c>
      <c r="K368" s="1">
        <v>2.99</v>
      </c>
      <c r="L368" s="1">
        <v>3.43</v>
      </c>
      <c r="M368" s="1">
        <v>28.3</v>
      </c>
      <c r="N368" s="1">
        <v>7.66</v>
      </c>
      <c r="O368" s="1">
        <v>7.62</v>
      </c>
      <c r="P368" s="1">
        <v>36.799999999999997</v>
      </c>
      <c r="Q368" s="1">
        <v>34.299999999999997</v>
      </c>
      <c r="R368" s="1">
        <v>1.74</v>
      </c>
      <c r="S368" s="1">
        <v>247</v>
      </c>
      <c r="T368" s="1">
        <v>12.7</v>
      </c>
      <c r="U368" s="1">
        <v>13.42</v>
      </c>
      <c r="V368" s="1">
        <v>3800</v>
      </c>
      <c r="W368" s="1"/>
      <c r="X368" s="1">
        <v>2</v>
      </c>
      <c r="Y368" s="1">
        <v>1</v>
      </c>
      <c r="Z368" s="1">
        <v>2</v>
      </c>
      <c r="AA368" s="1"/>
    </row>
    <row r="369" spans="1:27" ht="15" thickBot="1">
      <c r="A369" s="31" t="s">
        <v>35</v>
      </c>
      <c r="B369" s="1" t="s">
        <v>683</v>
      </c>
      <c r="C369" s="1" t="s">
        <v>29</v>
      </c>
      <c r="D369" s="1">
        <v>18</v>
      </c>
      <c r="E369" s="1" t="s">
        <v>684</v>
      </c>
      <c r="F369" s="1" t="s">
        <v>55</v>
      </c>
      <c r="G369" s="1" t="s">
        <v>39</v>
      </c>
      <c r="H369" s="1" t="s">
        <v>40</v>
      </c>
      <c r="I369" s="1">
        <v>470</v>
      </c>
      <c r="J369" s="16" t="s">
        <v>9</v>
      </c>
      <c r="K369" s="1">
        <v>3.11</v>
      </c>
      <c r="L369" s="1">
        <v>3.32</v>
      </c>
      <c r="M369" s="1">
        <v>31.21</v>
      </c>
      <c r="N369" s="1">
        <v>8.7799999999999994</v>
      </c>
      <c r="O369" s="1">
        <v>8.73</v>
      </c>
      <c r="P369" s="1">
        <v>54.2</v>
      </c>
      <c r="Q369" s="1">
        <v>36.9</v>
      </c>
      <c r="R369" s="1">
        <v>2.34</v>
      </c>
      <c r="S369" s="1">
        <v>279</v>
      </c>
      <c r="T369" s="1">
        <v>15</v>
      </c>
      <c r="U369" s="1">
        <v>17.47</v>
      </c>
      <c r="V369" s="1">
        <v>3487</v>
      </c>
      <c r="W369" s="1"/>
      <c r="X369" s="1">
        <v>1</v>
      </c>
      <c r="Y369" s="1">
        <v>1</v>
      </c>
      <c r="Z369" s="1">
        <v>1</v>
      </c>
      <c r="AA369" s="1"/>
    </row>
    <row r="370" spans="1:27" ht="15" thickBot="1">
      <c r="A370" s="31" t="s">
        <v>41</v>
      </c>
      <c r="B370" s="1" t="s">
        <v>685</v>
      </c>
      <c r="C370" s="1" t="s">
        <v>43</v>
      </c>
      <c r="D370" s="1">
        <v>15</v>
      </c>
      <c r="E370" s="1" t="s">
        <v>44</v>
      </c>
      <c r="F370" s="1" t="s">
        <v>45</v>
      </c>
      <c r="G370" s="1" t="s">
        <v>39</v>
      </c>
      <c r="H370" s="1" t="s">
        <v>40</v>
      </c>
      <c r="I370" s="1">
        <v>315</v>
      </c>
      <c r="J370" s="16" t="s">
        <v>9</v>
      </c>
      <c r="K370" s="1">
        <v>3.32</v>
      </c>
      <c r="L370" s="1">
        <v>3.85</v>
      </c>
      <c r="M370" s="1">
        <v>24.57</v>
      </c>
      <c r="N370" s="1">
        <v>6.96</v>
      </c>
      <c r="O370" s="1">
        <v>6.81</v>
      </c>
      <c r="P370" s="1">
        <v>29.8</v>
      </c>
      <c r="Q370" s="1">
        <v>27.3</v>
      </c>
      <c r="R370" s="1">
        <v>1.87</v>
      </c>
      <c r="S370" s="1">
        <v>211</v>
      </c>
      <c r="T370" s="1">
        <v>16.100000000000001</v>
      </c>
      <c r="U370" s="1">
        <v>13.27</v>
      </c>
      <c r="V370" s="1"/>
      <c r="W370" s="1">
        <v>9.0299999999999994</v>
      </c>
      <c r="X370" s="1">
        <v>1</v>
      </c>
      <c r="Y370" s="1">
        <v>1</v>
      </c>
      <c r="Z370" s="1">
        <v>1</v>
      </c>
      <c r="AA370" s="1"/>
    </row>
    <row r="371" spans="1:27" ht="15" thickBot="1">
      <c r="A371" s="31" t="s">
        <v>27</v>
      </c>
      <c r="B371" s="1" t="s">
        <v>686</v>
      </c>
      <c r="C371" s="1" t="s">
        <v>43</v>
      </c>
      <c r="D371" s="1">
        <v>15</v>
      </c>
      <c r="E371" s="1" t="s">
        <v>687</v>
      </c>
      <c r="F371" s="1" t="s">
        <v>73</v>
      </c>
      <c r="G371" s="1" t="s">
        <v>32</v>
      </c>
      <c r="H371" s="1" t="s">
        <v>366</v>
      </c>
      <c r="I371" s="1" t="s">
        <v>688</v>
      </c>
      <c r="J371" s="16" t="s">
        <v>9</v>
      </c>
      <c r="K371" s="1">
        <v>3.29</v>
      </c>
      <c r="L371" s="1">
        <v>3.98</v>
      </c>
      <c r="M371" s="1">
        <v>20.6</v>
      </c>
      <c r="N371" s="1">
        <v>5.77</v>
      </c>
      <c r="O371" s="1">
        <v>5.83</v>
      </c>
      <c r="P371" s="1">
        <v>26.6</v>
      </c>
      <c r="Q371" s="1">
        <v>27.4</v>
      </c>
      <c r="R371" s="1">
        <v>1.53</v>
      </c>
      <c r="S371" s="1">
        <v>205</v>
      </c>
      <c r="T371" s="1">
        <v>12.7</v>
      </c>
      <c r="U371" s="1">
        <v>11.09</v>
      </c>
      <c r="V371" s="1"/>
      <c r="W371" s="1">
        <v>7.1</v>
      </c>
      <c r="X371" s="1">
        <v>1</v>
      </c>
      <c r="Y371" s="1">
        <v>1</v>
      </c>
      <c r="Z371" s="1">
        <v>1</v>
      </c>
      <c r="AA371" s="1">
        <v>1</v>
      </c>
    </row>
    <row r="372" spans="1:27" ht="15" thickBot="1">
      <c r="A372" s="31" t="s">
        <v>27</v>
      </c>
      <c r="B372" s="1" t="s">
        <v>689</v>
      </c>
      <c r="C372" s="1" t="s">
        <v>29</v>
      </c>
      <c r="D372" s="1">
        <v>15</v>
      </c>
      <c r="E372" s="1" t="s">
        <v>690</v>
      </c>
      <c r="F372" s="1" t="s">
        <v>73</v>
      </c>
      <c r="G372" s="1" t="s">
        <v>50</v>
      </c>
      <c r="H372" s="1" t="s">
        <v>70</v>
      </c>
      <c r="I372" s="1">
        <v>7.16</v>
      </c>
      <c r="J372" s="16" t="s">
        <v>9</v>
      </c>
      <c r="K372" s="1">
        <v>2.99</v>
      </c>
      <c r="L372" s="1">
        <v>3.35</v>
      </c>
      <c r="M372" s="1">
        <v>28.11</v>
      </c>
      <c r="N372" s="1">
        <v>8.1</v>
      </c>
      <c r="O372" s="1">
        <v>8.1999999999999993</v>
      </c>
      <c r="P372" s="1">
        <v>49.9</v>
      </c>
      <c r="Q372" s="1">
        <v>41.1</v>
      </c>
      <c r="R372" s="1">
        <v>2.46</v>
      </c>
      <c r="S372" s="1">
        <v>274</v>
      </c>
      <c r="T372" s="1">
        <v>11.35</v>
      </c>
      <c r="U372" s="1">
        <v>14.44</v>
      </c>
      <c r="V372" s="1">
        <v>2680</v>
      </c>
      <c r="W372" s="1"/>
      <c r="X372" s="1"/>
      <c r="Y372" s="1"/>
      <c r="Z372" s="1"/>
      <c r="AA372" s="1"/>
    </row>
    <row r="373" spans="1:27" ht="15" thickBot="1">
      <c r="A373" s="31" t="s">
        <v>35</v>
      </c>
      <c r="B373" s="1" t="s">
        <v>691</v>
      </c>
      <c r="C373" s="1" t="s">
        <v>43</v>
      </c>
      <c r="D373" s="1">
        <v>18</v>
      </c>
      <c r="E373" s="1" t="s">
        <v>346</v>
      </c>
      <c r="F373" s="1" t="s">
        <v>92</v>
      </c>
      <c r="G373" s="1" t="s">
        <v>39</v>
      </c>
      <c r="H373" s="1" t="s">
        <v>68</v>
      </c>
      <c r="I373" s="1">
        <v>12.14</v>
      </c>
      <c r="J373" s="16" t="s">
        <v>9</v>
      </c>
      <c r="K373" s="1">
        <v>3.35</v>
      </c>
      <c r="L373" s="1">
        <v>3.79</v>
      </c>
      <c r="M373" s="1">
        <v>26.34</v>
      </c>
      <c r="N373" s="1">
        <v>7.13</v>
      </c>
      <c r="O373" s="1">
        <v>6.77</v>
      </c>
      <c r="P373" s="1">
        <v>38.200000000000003</v>
      </c>
      <c r="Q373" s="1">
        <v>32</v>
      </c>
      <c r="R373" s="1">
        <v>2.19</v>
      </c>
      <c r="S373" s="1">
        <v>236</v>
      </c>
      <c r="T373" s="1">
        <v>16</v>
      </c>
      <c r="U373" s="1">
        <v>12</v>
      </c>
      <c r="V373" s="1"/>
      <c r="W373" s="1">
        <v>10.4</v>
      </c>
      <c r="X373" s="1">
        <v>1</v>
      </c>
      <c r="Y373" s="1">
        <v>1</v>
      </c>
      <c r="Z373" s="1">
        <v>1</v>
      </c>
      <c r="AA373" s="1">
        <v>1</v>
      </c>
    </row>
    <row r="374" spans="1:27" ht="15" thickBot="1">
      <c r="A374" s="31" t="s">
        <v>35</v>
      </c>
      <c r="B374" s="1" t="s">
        <v>692</v>
      </c>
      <c r="C374" s="1" t="s">
        <v>29</v>
      </c>
      <c r="D374" s="1">
        <v>16</v>
      </c>
      <c r="E374" s="1" t="s">
        <v>138</v>
      </c>
      <c r="F374" s="1" t="s">
        <v>108</v>
      </c>
      <c r="G374" s="1" t="s">
        <v>50</v>
      </c>
      <c r="H374" s="1" t="s">
        <v>116</v>
      </c>
      <c r="I374" s="2">
        <v>10.8</v>
      </c>
      <c r="J374" s="16" t="s">
        <v>9</v>
      </c>
      <c r="K374" s="1">
        <v>2.87</v>
      </c>
      <c r="L374" s="1">
        <v>3.07</v>
      </c>
      <c r="M374" s="1">
        <v>29.63</v>
      </c>
      <c r="N374" s="1">
        <v>7.97</v>
      </c>
      <c r="O374" s="1">
        <v>7.98</v>
      </c>
      <c r="P374" s="1">
        <v>49.9</v>
      </c>
      <c r="Q374" s="1">
        <v>40.4</v>
      </c>
      <c r="R374" s="1">
        <v>2.36</v>
      </c>
      <c r="S374" s="1">
        <v>272</v>
      </c>
      <c r="T374" s="1">
        <v>15.3</v>
      </c>
      <c r="U374" s="1">
        <v>15.7</v>
      </c>
      <c r="V374" s="1"/>
      <c r="W374" s="1">
        <v>11.1</v>
      </c>
      <c r="X374" s="1">
        <v>2</v>
      </c>
      <c r="Y374" s="1">
        <v>1</v>
      </c>
      <c r="Z374" s="1">
        <v>2</v>
      </c>
      <c r="AA374" s="1">
        <v>1</v>
      </c>
    </row>
    <row r="375" spans="1:27" ht="15" thickBot="1">
      <c r="A375" s="31">
        <v>45261</v>
      </c>
      <c r="B375" s="1" t="s">
        <v>693</v>
      </c>
      <c r="C375" s="1" t="s">
        <v>29</v>
      </c>
      <c r="D375" s="1">
        <v>15</v>
      </c>
      <c r="E375" s="1" t="s">
        <v>331</v>
      </c>
      <c r="F375" s="1" t="s">
        <v>332</v>
      </c>
      <c r="G375" s="1" t="s">
        <v>50</v>
      </c>
      <c r="H375" s="1" t="s">
        <v>70</v>
      </c>
      <c r="I375" s="1">
        <v>7.19</v>
      </c>
      <c r="J375" s="16" t="s">
        <v>9</v>
      </c>
      <c r="K375" s="1">
        <v>2.88</v>
      </c>
      <c r="L375" s="1">
        <v>3.26</v>
      </c>
      <c r="M375" s="1">
        <v>29.2</v>
      </c>
      <c r="N375" s="1">
        <v>8.3699999999999992</v>
      </c>
      <c r="O375" s="1">
        <v>8.3800000000000008</v>
      </c>
      <c r="P375" s="1">
        <v>39.700000000000003</v>
      </c>
      <c r="Q375" s="1">
        <v>42.1</v>
      </c>
      <c r="R375" s="1">
        <v>2.14</v>
      </c>
      <c r="S375" s="1">
        <v>271</v>
      </c>
      <c r="T375" s="1">
        <v>10.5</v>
      </c>
      <c r="U375" s="1">
        <v>9.4</v>
      </c>
      <c r="V375" s="1"/>
      <c r="W375" s="1"/>
      <c r="X375" s="1">
        <v>2</v>
      </c>
      <c r="Y375" s="1">
        <v>1</v>
      </c>
      <c r="Z375" s="1">
        <v>1</v>
      </c>
      <c r="AA375" s="1">
        <v>1</v>
      </c>
    </row>
    <row r="376" spans="1:27" ht="15" thickBot="1">
      <c r="A376" s="31" t="s">
        <v>57</v>
      </c>
      <c r="B376" s="1" t="s">
        <v>694</v>
      </c>
      <c r="C376" s="1" t="s">
        <v>29</v>
      </c>
      <c r="D376" s="1">
        <v>15</v>
      </c>
      <c r="E376" s="1" t="s">
        <v>156</v>
      </c>
      <c r="F376" s="1" t="s">
        <v>89</v>
      </c>
      <c r="G376" s="1" t="s">
        <v>84</v>
      </c>
      <c r="H376" s="1" t="s">
        <v>125</v>
      </c>
      <c r="I376" s="3">
        <v>6.6299768518518522E-3</v>
      </c>
      <c r="J376" s="16" t="s">
        <v>9</v>
      </c>
      <c r="K376" s="1">
        <v>3.56</v>
      </c>
      <c r="L376" s="1">
        <v>4.0599999999999996</v>
      </c>
      <c r="M376" s="1">
        <v>23.82</v>
      </c>
      <c r="N376" s="1">
        <v>6.76</v>
      </c>
      <c r="O376" s="1">
        <v>6.97</v>
      </c>
      <c r="P376" s="1">
        <v>33</v>
      </c>
      <c r="Q376" s="1">
        <v>27.8</v>
      </c>
      <c r="R376" s="1">
        <v>1.29</v>
      </c>
      <c r="S376" s="1">
        <v>218</v>
      </c>
      <c r="T376" s="1">
        <v>9.6</v>
      </c>
      <c r="U376" s="1">
        <v>10.42</v>
      </c>
      <c r="V376" s="1">
        <v>3316</v>
      </c>
      <c r="W376" s="1"/>
      <c r="X376" s="1">
        <v>2</v>
      </c>
      <c r="Y376" s="1">
        <v>1</v>
      </c>
      <c r="Z376" s="1">
        <v>1</v>
      </c>
      <c r="AA376" s="1">
        <v>1</v>
      </c>
    </row>
    <row r="377" spans="1:27" ht="15" thickBot="1">
      <c r="A377" s="31" t="s">
        <v>41</v>
      </c>
      <c r="B377" s="1" t="s">
        <v>695</v>
      </c>
      <c r="C377" s="1" t="s">
        <v>29</v>
      </c>
      <c r="D377" s="1">
        <v>16</v>
      </c>
      <c r="E377" s="1" t="s">
        <v>64</v>
      </c>
      <c r="F377" s="1" t="s">
        <v>65</v>
      </c>
      <c r="G377" s="1" t="s">
        <v>84</v>
      </c>
      <c r="H377" s="1" t="s">
        <v>133</v>
      </c>
      <c r="I377" s="1" t="s">
        <v>696</v>
      </c>
      <c r="J377" s="16" t="s">
        <v>9</v>
      </c>
      <c r="K377" s="1">
        <v>3.04</v>
      </c>
      <c r="L377" s="1">
        <v>3.43</v>
      </c>
      <c r="M377" s="1">
        <v>28.07</v>
      </c>
      <c r="N377" s="1">
        <v>7.7</v>
      </c>
      <c r="O377" s="1">
        <v>7.73</v>
      </c>
      <c r="P377" s="1">
        <v>38.200000000000003</v>
      </c>
      <c r="Q377" s="1">
        <v>34.4</v>
      </c>
      <c r="R377" s="1">
        <v>1.82</v>
      </c>
      <c r="S377" s="1">
        <v>244</v>
      </c>
      <c r="T377" s="1">
        <v>11.3</v>
      </c>
      <c r="U377" s="1">
        <v>13.42</v>
      </c>
      <c r="V377" s="1">
        <v>3550</v>
      </c>
      <c r="W377" s="1"/>
      <c r="X377" s="1">
        <v>2</v>
      </c>
      <c r="Y377" s="1">
        <v>1</v>
      </c>
      <c r="Z377" s="1">
        <v>2</v>
      </c>
      <c r="AA377" s="1"/>
    </row>
    <row r="378" spans="1:27" ht="15" thickBot="1">
      <c r="A378" s="31" t="s">
        <v>97</v>
      </c>
      <c r="B378" s="1" t="s">
        <v>697</v>
      </c>
      <c r="C378" s="1" t="s">
        <v>29</v>
      </c>
      <c r="D378" s="1">
        <v>16</v>
      </c>
      <c r="E378" s="1" t="s">
        <v>399</v>
      </c>
      <c r="F378" s="1" t="s">
        <v>179</v>
      </c>
      <c r="G378" s="1" t="s">
        <v>61</v>
      </c>
      <c r="H378" s="1" t="s">
        <v>62</v>
      </c>
      <c r="I378" s="1">
        <v>40.14</v>
      </c>
      <c r="J378" s="16" t="s">
        <v>9</v>
      </c>
      <c r="K378" s="1">
        <v>3.14</v>
      </c>
      <c r="L378" s="1">
        <v>3.44</v>
      </c>
      <c r="M378" s="1">
        <v>26.84</v>
      </c>
      <c r="N378" s="1">
        <v>7.62</v>
      </c>
      <c r="O378" s="1">
        <v>7.7</v>
      </c>
      <c r="P378" s="1">
        <v>46.8</v>
      </c>
      <c r="Q378" s="1">
        <v>43</v>
      </c>
      <c r="R378" s="1">
        <v>2.4</v>
      </c>
      <c r="S378" s="1">
        <v>265</v>
      </c>
      <c r="T378" s="1">
        <v>11.6</v>
      </c>
      <c r="U378" s="1">
        <v>11.3</v>
      </c>
      <c r="V378" s="1"/>
      <c r="W378" s="1">
        <v>12.4</v>
      </c>
      <c r="X378" s="1">
        <v>2</v>
      </c>
      <c r="Y378" s="1">
        <v>1</v>
      </c>
      <c r="Z378" s="1">
        <v>1</v>
      </c>
      <c r="AA378" s="1">
        <v>1</v>
      </c>
    </row>
    <row r="379" spans="1:27" ht="15" thickBot="1">
      <c r="A379" s="31" t="s">
        <v>97</v>
      </c>
      <c r="B379" s="1" t="s">
        <v>698</v>
      </c>
      <c r="C379" s="1" t="s">
        <v>29</v>
      </c>
      <c r="D379" s="1">
        <v>17</v>
      </c>
      <c r="E379" s="1" t="s">
        <v>178</v>
      </c>
      <c r="F379" s="1" t="s">
        <v>179</v>
      </c>
      <c r="G379" s="1" t="s">
        <v>84</v>
      </c>
      <c r="H379" s="1" t="s">
        <v>118</v>
      </c>
      <c r="I379" s="1">
        <v>6.04</v>
      </c>
      <c r="J379" s="16" t="s">
        <v>9</v>
      </c>
      <c r="K379" s="1">
        <v>3.26</v>
      </c>
      <c r="L379" s="1">
        <v>3.7</v>
      </c>
      <c r="M379" s="1"/>
      <c r="N379" s="1"/>
      <c r="O379" s="1"/>
      <c r="P379" s="1">
        <v>39.1</v>
      </c>
      <c r="Q379" s="1">
        <v>33.9</v>
      </c>
      <c r="R379" s="1">
        <v>1.6</v>
      </c>
      <c r="S379" s="1">
        <v>228</v>
      </c>
      <c r="T379" s="1">
        <v>10.3</v>
      </c>
      <c r="U379" s="1">
        <v>9.1999999999999993</v>
      </c>
      <c r="V379" s="1"/>
      <c r="W379" s="1"/>
      <c r="X379" s="1">
        <v>1</v>
      </c>
      <c r="Y379" s="1">
        <v>1</v>
      </c>
      <c r="Z379" s="1">
        <v>1</v>
      </c>
      <c r="AA379" s="1">
        <v>1</v>
      </c>
    </row>
    <row r="380" spans="1:27" ht="15" thickBot="1">
      <c r="A380" s="31" t="s">
        <v>97</v>
      </c>
      <c r="B380" s="1" t="s">
        <v>699</v>
      </c>
      <c r="C380" s="1" t="s">
        <v>29</v>
      </c>
      <c r="D380" s="1">
        <v>16</v>
      </c>
      <c r="E380" s="1" t="s">
        <v>700</v>
      </c>
      <c r="F380" s="1" t="s">
        <v>100</v>
      </c>
      <c r="G380" s="1" t="s">
        <v>32</v>
      </c>
      <c r="H380" s="1" t="s">
        <v>701</v>
      </c>
      <c r="I380" s="18" t="s">
        <v>702</v>
      </c>
      <c r="J380" s="16" t="s">
        <v>9</v>
      </c>
      <c r="K380" s="1">
        <v>3.15</v>
      </c>
      <c r="L380" s="1">
        <v>3.39</v>
      </c>
      <c r="M380" s="1">
        <v>27.38</v>
      </c>
      <c r="N380" s="1">
        <v>7.91</v>
      </c>
      <c r="O380" s="1">
        <v>7.67</v>
      </c>
      <c r="P380" s="1">
        <v>53.7</v>
      </c>
      <c r="Q380" s="1">
        <v>39</v>
      </c>
      <c r="R380" s="1">
        <v>2.36</v>
      </c>
      <c r="S380" s="1">
        <v>281</v>
      </c>
      <c r="T380" s="1">
        <v>17.100000000000001</v>
      </c>
      <c r="U380" s="1">
        <v>17.399999999999999</v>
      </c>
      <c r="V380" s="1"/>
      <c r="W380" s="1">
        <v>10.3</v>
      </c>
      <c r="X380" s="1">
        <v>1</v>
      </c>
      <c r="Y380" s="1">
        <v>1</v>
      </c>
      <c r="Z380" s="1">
        <v>1</v>
      </c>
      <c r="AA380" s="1">
        <v>1</v>
      </c>
    </row>
    <row r="381" spans="1:27" ht="15" thickBot="1">
      <c r="A381" s="31" t="s">
        <v>57</v>
      </c>
      <c r="B381" s="1" t="s">
        <v>703</v>
      </c>
      <c r="C381" s="1" t="s">
        <v>29</v>
      </c>
      <c r="D381" s="1">
        <v>17</v>
      </c>
      <c r="E381" s="1" t="s">
        <v>184</v>
      </c>
      <c r="F381" s="1" t="s">
        <v>60</v>
      </c>
      <c r="G381" s="1" t="s">
        <v>84</v>
      </c>
      <c r="H381" s="1" t="s">
        <v>125</v>
      </c>
      <c r="I381" s="1" t="s">
        <v>704</v>
      </c>
      <c r="J381" s="16" t="s">
        <v>9</v>
      </c>
      <c r="K381" s="1">
        <v>3.37</v>
      </c>
      <c r="L381" s="1">
        <v>3.79</v>
      </c>
      <c r="M381" s="1">
        <v>24.3</v>
      </c>
      <c r="N381" s="1">
        <v>6.99</v>
      </c>
      <c r="O381" s="1">
        <v>6.74</v>
      </c>
      <c r="P381" s="1">
        <v>36</v>
      </c>
      <c r="Q381" s="1">
        <v>27.4</v>
      </c>
      <c r="R381" s="1">
        <v>1.18</v>
      </c>
      <c r="S381" s="1">
        <v>221</v>
      </c>
      <c r="T381" s="1">
        <v>9.6</v>
      </c>
      <c r="U381" s="1">
        <v>12.13</v>
      </c>
      <c r="V381" s="1">
        <v>3592</v>
      </c>
      <c r="W381" s="1"/>
      <c r="X381" s="1">
        <v>2</v>
      </c>
      <c r="Y381" s="1">
        <v>1</v>
      </c>
      <c r="Z381" s="1">
        <v>1</v>
      </c>
      <c r="AA381" s="1">
        <v>1</v>
      </c>
    </row>
    <row r="382" spans="1:27" ht="15" thickBot="1">
      <c r="A382" s="31" t="s">
        <v>97</v>
      </c>
      <c r="B382" s="1" t="s">
        <v>705</v>
      </c>
      <c r="C382" s="1" t="s">
        <v>43</v>
      </c>
      <c r="D382" s="1">
        <v>16</v>
      </c>
      <c r="E382" s="1" t="s">
        <v>576</v>
      </c>
      <c r="F382" s="1" t="s">
        <v>100</v>
      </c>
      <c r="G382" s="1" t="s">
        <v>84</v>
      </c>
      <c r="H382" s="1" t="s">
        <v>133</v>
      </c>
      <c r="I382" s="5">
        <v>9.5138888888888884E-2</v>
      </c>
      <c r="J382" s="16" t="s">
        <v>9</v>
      </c>
      <c r="K382" s="1">
        <v>3.34</v>
      </c>
      <c r="L382" s="1">
        <v>4.04</v>
      </c>
      <c r="M382" s="1">
        <v>23.61</v>
      </c>
      <c r="N382" s="1">
        <v>6.66</v>
      </c>
      <c r="O382" s="1">
        <v>6.6</v>
      </c>
      <c r="P382" s="1">
        <v>33.4</v>
      </c>
      <c r="Q382" s="1">
        <v>28</v>
      </c>
      <c r="R382" s="1">
        <v>1.3</v>
      </c>
      <c r="S382" s="1">
        <v>213</v>
      </c>
      <c r="T382" s="1">
        <v>10.9</v>
      </c>
      <c r="U382" s="1">
        <v>8.1999999999999993</v>
      </c>
      <c r="V382" s="1"/>
      <c r="W382" s="1">
        <v>12.1</v>
      </c>
      <c r="X382" s="1">
        <v>2</v>
      </c>
      <c r="Y382" s="1">
        <v>1</v>
      </c>
      <c r="Z382" s="1">
        <v>1</v>
      </c>
      <c r="AA382" s="1">
        <v>1</v>
      </c>
    </row>
    <row r="383" spans="1:27" ht="15" thickBot="1">
      <c r="A383" s="31" t="s">
        <v>97</v>
      </c>
      <c r="B383" s="1" t="s">
        <v>706</v>
      </c>
      <c r="C383" s="1" t="s">
        <v>29</v>
      </c>
      <c r="D383" s="1">
        <v>17</v>
      </c>
      <c r="E383" s="1" t="s">
        <v>468</v>
      </c>
      <c r="F383" s="1" t="s">
        <v>100</v>
      </c>
      <c r="G383" s="1" t="s">
        <v>39</v>
      </c>
      <c r="H383" s="1" t="s">
        <v>245</v>
      </c>
      <c r="I383" s="1">
        <v>715</v>
      </c>
      <c r="J383" s="16" t="s">
        <v>9</v>
      </c>
      <c r="K383" s="1">
        <v>3.05</v>
      </c>
      <c r="L383" s="1">
        <v>3.2</v>
      </c>
      <c r="M383" s="1">
        <v>30.1</v>
      </c>
      <c r="N383" s="1">
        <v>8.36</v>
      </c>
      <c r="O383" s="1">
        <v>8.2200000000000006</v>
      </c>
      <c r="P383" s="1">
        <v>57</v>
      </c>
      <c r="Q383" s="1">
        <v>49.3</v>
      </c>
      <c r="R383" s="1">
        <v>3.14</v>
      </c>
      <c r="S383" s="1">
        <v>286</v>
      </c>
      <c r="T383" s="1">
        <v>13.5</v>
      </c>
      <c r="U383" s="1">
        <v>17.2</v>
      </c>
      <c r="V383" s="1"/>
      <c r="W383" s="1">
        <v>11.8</v>
      </c>
      <c r="X383" s="1">
        <v>1</v>
      </c>
      <c r="Y383" s="1">
        <v>1</v>
      </c>
      <c r="Z383" s="1">
        <v>1</v>
      </c>
      <c r="AA383" s="1">
        <v>1</v>
      </c>
    </row>
    <row r="384" spans="1:27" ht="15" thickBot="1">
      <c r="A384" s="31" t="s">
        <v>41</v>
      </c>
      <c r="B384" s="1" t="s">
        <v>707</v>
      </c>
      <c r="C384" s="1" t="s">
        <v>43</v>
      </c>
      <c r="D384" s="1">
        <v>16</v>
      </c>
      <c r="E384" s="1" t="s">
        <v>64</v>
      </c>
      <c r="F384" s="1" t="s">
        <v>65</v>
      </c>
      <c r="G384" s="1" t="s">
        <v>39</v>
      </c>
      <c r="H384" s="1" t="s">
        <v>40</v>
      </c>
      <c r="I384" s="1">
        <v>340</v>
      </c>
      <c r="J384" s="16" t="s">
        <v>9</v>
      </c>
      <c r="K384" s="1">
        <v>3.22</v>
      </c>
      <c r="L384" s="1">
        <v>3.88</v>
      </c>
      <c r="M384" s="1">
        <v>25.67</v>
      </c>
      <c r="N384" s="1">
        <v>7.11</v>
      </c>
      <c r="O384" s="1">
        <v>7.01</v>
      </c>
      <c r="P384" s="1">
        <v>32.9</v>
      </c>
      <c r="Q384" s="1">
        <v>26.5</v>
      </c>
      <c r="R384" s="1">
        <v>1.5</v>
      </c>
      <c r="S384" s="1">
        <v>227</v>
      </c>
      <c r="T384" s="1">
        <v>12.4</v>
      </c>
      <c r="U384" s="1">
        <v>13.5</v>
      </c>
      <c r="V384" s="1"/>
      <c r="W384" s="1">
        <v>7</v>
      </c>
      <c r="X384" s="1">
        <v>1</v>
      </c>
      <c r="Y384" s="1">
        <v>1</v>
      </c>
      <c r="Z384" s="1">
        <v>1</v>
      </c>
      <c r="AA384" s="1"/>
    </row>
    <row r="385" spans="1:27" ht="15" thickBot="1">
      <c r="A385" s="31" t="s">
        <v>57</v>
      </c>
      <c r="B385" s="1" t="s">
        <v>708</v>
      </c>
      <c r="C385" s="1" t="s">
        <v>43</v>
      </c>
      <c r="D385" s="1">
        <v>14</v>
      </c>
      <c r="E385" s="1" t="s">
        <v>59</v>
      </c>
      <c r="F385" s="1" t="s">
        <v>60</v>
      </c>
      <c r="G385" s="1" t="s">
        <v>61</v>
      </c>
      <c r="H385" s="1" t="s">
        <v>123</v>
      </c>
      <c r="I385" s="1">
        <v>30.18</v>
      </c>
      <c r="J385" s="16" t="s">
        <v>9</v>
      </c>
      <c r="K385" s="1">
        <v>3.13</v>
      </c>
      <c r="L385" s="1">
        <v>3.73</v>
      </c>
      <c r="M385" s="1">
        <v>23.7</v>
      </c>
      <c r="N385" s="1">
        <v>6.68</v>
      </c>
      <c r="O385" s="1">
        <v>7</v>
      </c>
      <c r="P385" s="1">
        <v>37.1</v>
      </c>
      <c r="Q385" s="1">
        <v>29</v>
      </c>
      <c r="R385" s="1">
        <v>1.7</v>
      </c>
      <c r="S385" s="1">
        <v>231</v>
      </c>
      <c r="T385" s="1">
        <v>10.7</v>
      </c>
      <c r="U385" s="1">
        <v>14.47</v>
      </c>
      <c r="V385" s="1"/>
      <c r="W385" s="1">
        <v>7.6</v>
      </c>
      <c r="X385" s="1">
        <v>1</v>
      </c>
      <c r="Y385" s="1">
        <v>1</v>
      </c>
      <c r="Z385" s="1">
        <v>1</v>
      </c>
      <c r="AA385" s="1">
        <v>1</v>
      </c>
    </row>
    <row r="386" spans="1:27" ht="15" thickBot="1">
      <c r="A386" s="31">
        <v>45261</v>
      </c>
      <c r="B386" s="1" t="s">
        <v>709</v>
      </c>
      <c r="C386" s="1" t="s">
        <v>29</v>
      </c>
      <c r="D386" s="1">
        <v>15</v>
      </c>
      <c r="E386" s="1" t="s">
        <v>376</v>
      </c>
      <c r="F386" s="1" t="s">
        <v>332</v>
      </c>
      <c r="G386" s="1" t="s">
        <v>32</v>
      </c>
      <c r="H386" s="1" t="s">
        <v>335</v>
      </c>
      <c r="I386" s="1">
        <v>14.81</v>
      </c>
      <c r="J386" s="16" t="s">
        <v>9</v>
      </c>
      <c r="K386" s="1">
        <v>3.19</v>
      </c>
      <c r="L386" s="1">
        <v>3.97</v>
      </c>
      <c r="M386" s="1">
        <v>20.94</v>
      </c>
      <c r="N386" s="1">
        <v>6.2</v>
      </c>
      <c r="O386" s="1">
        <v>6.04</v>
      </c>
      <c r="P386" s="1">
        <v>39</v>
      </c>
      <c r="Q386" s="1">
        <v>25.7</v>
      </c>
      <c r="R386" s="1">
        <v>0.99</v>
      </c>
      <c r="S386" s="1">
        <v>223</v>
      </c>
      <c r="T386" s="1">
        <v>12.6</v>
      </c>
      <c r="U386" s="1">
        <v>15.6</v>
      </c>
      <c r="V386" s="1"/>
      <c r="W386" s="1">
        <v>5.07</v>
      </c>
      <c r="X386" s="1">
        <v>3</v>
      </c>
      <c r="Y386" s="1">
        <v>2</v>
      </c>
      <c r="Z386" s="1">
        <v>2</v>
      </c>
      <c r="AA386" s="1">
        <v>3</v>
      </c>
    </row>
    <row r="387" spans="1:27" ht="15" thickBot="1">
      <c r="A387" s="31" t="s">
        <v>35</v>
      </c>
      <c r="B387" s="1" t="s">
        <v>710</v>
      </c>
      <c r="C387" s="1" t="s">
        <v>29</v>
      </c>
      <c r="D387" s="1">
        <v>15</v>
      </c>
      <c r="E387" s="1" t="s">
        <v>407</v>
      </c>
      <c r="F387" s="1" t="s">
        <v>122</v>
      </c>
      <c r="G387" s="1" t="s">
        <v>32</v>
      </c>
      <c r="H387" s="1" t="s">
        <v>234</v>
      </c>
      <c r="I387" s="1">
        <v>60.76</v>
      </c>
      <c r="J387" s="16" t="s">
        <v>9</v>
      </c>
      <c r="K387" s="1">
        <v>3.03</v>
      </c>
      <c r="L387" s="1">
        <v>3.44</v>
      </c>
      <c r="M387" s="1">
        <v>26.41</v>
      </c>
      <c r="N387" s="1">
        <v>7.37</v>
      </c>
      <c r="O387" s="1">
        <v>7.44</v>
      </c>
      <c r="P387" s="1">
        <v>39.5</v>
      </c>
      <c r="Q387" s="1">
        <v>30.8</v>
      </c>
      <c r="R387" s="1">
        <v>1.49</v>
      </c>
      <c r="S387" s="1">
        <v>252</v>
      </c>
      <c r="T387" s="1">
        <v>14.15</v>
      </c>
      <c r="U387" s="1">
        <v>12.85</v>
      </c>
      <c r="V387" s="1"/>
      <c r="W387" s="1">
        <v>11</v>
      </c>
      <c r="X387" s="1">
        <v>3</v>
      </c>
      <c r="Y387" s="1">
        <v>1</v>
      </c>
      <c r="Z387" s="1">
        <v>2</v>
      </c>
      <c r="AA387" s="1">
        <v>1</v>
      </c>
    </row>
    <row r="388" spans="1:27" ht="15" thickBot="1">
      <c r="A388" s="31">
        <v>45261</v>
      </c>
      <c r="B388" s="1" t="s">
        <v>711</v>
      </c>
      <c r="C388" s="1" t="s">
        <v>29</v>
      </c>
      <c r="D388" s="1">
        <v>18</v>
      </c>
      <c r="E388" s="1" t="s">
        <v>104</v>
      </c>
      <c r="F388" s="1" t="s">
        <v>105</v>
      </c>
      <c r="G388" s="1" t="s">
        <v>74</v>
      </c>
      <c r="H388" s="1" t="s">
        <v>219</v>
      </c>
      <c r="I388" s="1">
        <v>4781</v>
      </c>
      <c r="J388" s="16" t="s">
        <v>9</v>
      </c>
      <c r="K388" s="1">
        <v>2.94</v>
      </c>
      <c r="L388" s="1">
        <v>3.16</v>
      </c>
      <c r="M388" s="1">
        <v>29.54</v>
      </c>
      <c r="N388" s="1">
        <v>8.6199999999999992</v>
      </c>
      <c r="O388" s="1">
        <v>8.49</v>
      </c>
      <c r="P388" s="1"/>
      <c r="Q388" s="1"/>
      <c r="R388" s="1"/>
      <c r="S388" s="1">
        <v>278</v>
      </c>
      <c r="T388" s="1">
        <v>16.600000000000001</v>
      </c>
      <c r="U388" s="1">
        <v>16.100000000000001</v>
      </c>
      <c r="V388" s="1"/>
      <c r="W388" s="1"/>
      <c r="X388" s="1"/>
      <c r="Y388" s="1"/>
      <c r="Z388" s="1"/>
      <c r="AA388" s="1"/>
    </row>
    <row r="389" spans="1:27" ht="15" thickBot="1">
      <c r="A389" s="31" t="s">
        <v>41</v>
      </c>
      <c r="B389" s="1" t="s">
        <v>712</v>
      </c>
      <c r="C389" s="1" t="s">
        <v>43</v>
      </c>
      <c r="D389" s="1">
        <v>15</v>
      </c>
      <c r="E389" s="1" t="s">
        <v>44</v>
      </c>
      <c r="F389" s="1" t="s">
        <v>45</v>
      </c>
      <c r="G389" s="1" t="s">
        <v>84</v>
      </c>
      <c r="H389" s="1" t="s">
        <v>85</v>
      </c>
      <c r="I389" s="1" t="s">
        <v>713</v>
      </c>
      <c r="J389" s="16" t="s">
        <v>9</v>
      </c>
      <c r="K389" s="1">
        <v>3.47</v>
      </c>
      <c r="L389" s="1">
        <v>3.98</v>
      </c>
      <c r="M389" s="1"/>
      <c r="N389" s="1">
        <v>6.05</v>
      </c>
      <c r="O389" s="1">
        <v>6.13</v>
      </c>
      <c r="P389" s="1">
        <v>29</v>
      </c>
      <c r="Q389" s="1">
        <v>26.4</v>
      </c>
      <c r="R389" s="1">
        <v>1.41</v>
      </c>
      <c r="S389" s="1">
        <v>218</v>
      </c>
      <c r="T389" s="1">
        <v>8.5</v>
      </c>
      <c r="U389" s="1">
        <v>9.01</v>
      </c>
      <c r="V389" s="1"/>
      <c r="W389" s="1"/>
      <c r="X389" s="1">
        <v>1</v>
      </c>
      <c r="Y389" s="1">
        <v>1</v>
      </c>
      <c r="Z389" s="1">
        <v>1</v>
      </c>
      <c r="AA389" s="1"/>
    </row>
    <row r="390" spans="1:27" ht="15" thickBot="1">
      <c r="A390" s="31" t="s">
        <v>57</v>
      </c>
      <c r="B390" s="1" t="s">
        <v>714</v>
      </c>
      <c r="C390" s="1" t="s">
        <v>29</v>
      </c>
      <c r="D390" s="1">
        <v>19</v>
      </c>
      <c r="E390" s="1" t="s">
        <v>313</v>
      </c>
      <c r="F390" s="1" t="s">
        <v>89</v>
      </c>
      <c r="G390" s="1" t="s">
        <v>61</v>
      </c>
      <c r="H390" s="1" t="s">
        <v>93</v>
      </c>
      <c r="I390" s="1">
        <v>53.88</v>
      </c>
      <c r="J390" s="16" t="s">
        <v>9</v>
      </c>
      <c r="K390" s="1">
        <v>3.18</v>
      </c>
      <c r="L390" s="1">
        <v>3.35</v>
      </c>
      <c r="M390" s="1"/>
      <c r="N390" s="1"/>
      <c r="O390" s="1"/>
      <c r="P390" s="1">
        <v>44.7</v>
      </c>
      <c r="Q390" s="1">
        <v>40.4</v>
      </c>
      <c r="R390" s="1">
        <v>2.2400000000000002</v>
      </c>
      <c r="S390" s="1">
        <v>259</v>
      </c>
      <c r="T390" s="1">
        <v>13.35</v>
      </c>
      <c r="U390" s="1">
        <v>17.64</v>
      </c>
      <c r="V390" s="1"/>
      <c r="W390" s="1">
        <v>7.7</v>
      </c>
      <c r="X390" s="1">
        <v>1</v>
      </c>
      <c r="Y390" s="1">
        <v>1</v>
      </c>
      <c r="Z390" s="1">
        <v>1</v>
      </c>
      <c r="AA390" s="1">
        <v>1</v>
      </c>
    </row>
    <row r="391" spans="1:27" ht="15" thickBot="1">
      <c r="A391" s="31" t="s">
        <v>35</v>
      </c>
      <c r="B391" s="1" t="s">
        <v>715</v>
      </c>
      <c r="C391" s="1" t="s">
        <v>29</v>
      </c>
      <c r="D391" s="1">
        <v>17</v>
      </c>
      <c r="E391" s="1" t="s">
        <v>121</v>
      </c>
      <c r="F391" s="1" t="s">
        <v>122</v>
      </c>
      <c r="G391" s="1" t="s">
        <v>50</v>
      </c>
      <c r="H391" s="1" t="s">
        <v>164</v>
      </c>
      <c r="I391" s="1">
        <v>21.72</v>
      </c>
      <c r="J391" s="16" t="s">
        <v>9</v>
      </c>
      <c r="K391" s="1">
        <v>2.99</v>
      </c>
      <c r="L391" s="1">
        <v>3.17</v>
      </c>
      <c r="M391" s="1">
        <v>27.29</v>
      </c>
      <c r="N391" s="1">
        <v>7.43</v>
      </c>
      <c r="O391" s="1">
        <v>7.69</v>
      </c>
      <c r="P391" s="1">
        <v>46.2</v>
      </c>
      <c r="Q391" s="1">
        <v>33.700000000000003</v>
      </c>
      <c r="R391" s="1">
        <v>1.87</v>
      </c>
      <c r="S391" s="1">
        <v>258</v>
      </c>
      <c r="T391" s="1">
        <v>15.15</v>
      </c>
      <c r="U391" s="1">
        <v>15.25</v>
      </c>
      <c r="V391" s="1"/>
      <c r="W391" s="1">
        <v>9.11</v>
      </c>
      <c r="X391" s="1">
        <v>1</v>
      </c>
      <c r="Y391" s="1">
        <v>1</v>
      </c>
      <c r="Z391" s="1">
        <v>2</v>
      </c>
      <c r="AA391" s="1">
        <v>1</v>
      </c>
    </row>
    <row r="392" spans="1:27" ht="15" thickBot="1">
      <c r="A392" s="31" t="s">
        <v>97</v>
      </c>
      <c r="B392" s="1" t="s">
        <v>716</v>
      </c>
      <c r="C392" s="1" t="s">
        <v>29</v>
      </c>
      <c r="D392" s="1">
        <v>15</v>
      </c>
      <c r="E392" s="1" t="s">
        <v>590</v>
      </c>
      <c r="F392" s="1" t="s">
        <v>100</v>
      </c>
      <c r="G392" s="1" t="s">
        <v>39</v>
      </c>
      <c r="H392" s="1" t="s">
        <v>146</v>
      </c>
      <c r="I392" s="1">
        <v>192</v>
      </c>
      <c r="J392" s="16" t="s">
        <v>9</v>
      </c>
      <c r="K392" s="1">
        <v>2.98</v>
      </c>
      <c r="L392" s="1">
        <v>3.4</v>
      </c>
      <c r="M392" s="1">
        <v>32.67</v>
      </c>
      <c r="N392" s="1">
        <v>9.73</v>
      </c>
      <c r="O392" s="1">
        <v>9.24</v>
      </c>
      <c r="P392" s="1">
        <v>55.2</v>
      </c>
      <c r="Q392" s="1">
        <v>44.9</v>
      </c>
      <c r="R392" s="1">
        <v>2.25</v>
      </c>
      <c r="S392" s="1">
        <v>300</v>
      </c>
      <c r="T392" s="1">
        <v>10.9</v>
      </c>
      <c r="U392" s="1">
        <v>13.8</v>
      </c>
      <c r="V392" s="1"/>
      <c r="W392" s="1">
        <v>10.3</v>
      </c>
      <c r="X392" s="1">
        <v>1</v>
      </c>
      <c r="Y392" s="1">
        <v>1</v>
      </c>
      <c r="Z392" s="1">
        <v>2</v>
      </c>
      <c r="AA392" s="1">
        <v>1</v>
      </c>
    </row>
    <row r="393" spans="1:27" ht="15" thickBot="1">
      <c r="A393" s="31" t="s">
        <v>35</v>
      </c>
      <c r="B393" s="1" t="s">
        <v>717</v>
      </c>
      <c r="C393" s="1" t="s">
        <v>43</v>
      </c>
      <c r="D393" s="1">
        <v>16</v>
      </c>
      <c r="E393" s="1" t="s">
        <v>172</v>
      </c>
      <c r="F393" s="1" t="s">
        <v>145</v>
      </c>
      <c r="G393" s="1" t="s">
        <v>32</v>
      </c>
      <c r="H393" s="1" t="s">
        <v>46</v>
      </c>
      <c r="I393" s="1" t="s">
        <v>718</v>
      </c>
      <c r="J393" s="16" t="s">
        <v>9</v>
      </c>
      <c r="K393" s="1">
        <v>3.28</v>
      </c>
      <c r="L393" s="1">
        <v>4.0199999999999996</v>
      </c>
      <c r="M393" s="1">
        <v>22.79</v>
      </c>
      <c r="N393" s="1">
        <v>6.39</v>
      </c>
      <c r="O393" s="1">
        <v>6.42</v>
      </c>
      <c r="P393" s="1">
        <v>27.9</v>
      </c>
      <c r="Q393" s="1">
        <v>32.4</v>
      </c>
      <c r="R393" s="1">
        <v>1.79</v>
      </c>
      <c r="S393" s="1">
        <v>207</v>
      </c>
      <c r="T393" s="1">
        <v>13.9</v>
      </c>
      <c r="U393" s="1">
        <v>10.8</v>
      </c>
      <c r="V393" s="1"/>
      <c r="W393" s="1">
        <v>9</v>
      </c>
      <c r="X393" s="1">
        <v>1</v>
      </c>
      <c r="Y393" s="1">
        <v>1</v>
      </c>
      <c r="Z393" s="1">
        <v>1</v>
      </c>
      <c r="AA393" s="1"/>
    </row>
    <row r="394" spans="1:27" ht="15" thickBot="1">
      <c r="A394" s="31" t="s">
        <v>97</v>
      </c>
      <c r="B394" s="1" t="s">
        <v>719</v>
      </c>
      <c r="C394" s="1" t="s">
        <v>29</v>
      </c>
      <c r="D394" s="1">
        <v>17</v>
      </c>
      <c r="E394" s="1" t="s">
        <v>399</v>
      </c>
      <c r="F394" s="1" t="s">
        <v>179</v>
      </c>
      <c r="G394" s="1" t="s">
        <v>39</v>
      </c>
      <c r="H394" s="1" t="s">
        <v>40</v>
      </c>
      <c r="I394" s="1">
        <v>4.3499999999999996</v>
      </c>
      <c r="J394" s="16" t="s">
        <v>9</v>
      </c>
      <c r="K394" s="1">
        <v>3.19</v>
      </c>
      <c r="L394" s="1">
        <v>3.44</v>
      </c>
      <c r="M394" s="1">
        <v>27.72</v>
      </c>
      <c r="N394" s="1">
        <v>7.82</v>
      </c>
      <c r="O394" s="1">
        <v>8.2200000000000006</v>
      </c>
      <c r="P394" s="1">
        <v>43</v>
      </c>
      <c r="Q394" s="1">
        <v>35.6</v>
      </c>
      <c r="R394" s="1">
        <v>2.09</v>
      </c>
      <c r="S394" s="1">
        <v>260</v>
      </c>
      <c r="T394" s="1">
        <v>15.1</v>
      </c>
      <c r="U394" s="1">
        <v>11.7</v>
      </c>
      <c r="V394" s="1"/>
      <c r="W394" s="1">
        <v>13.1</v>
      </c>
      <c r="X394" s="1">
        <v>1</v>
      </c>
      <c r="Y394" s="1">
        <v>1</v>
      </c>
      <c r="Z394" s="1">
        <v>1</v>
      </c>
      <c r="AA394" s="1">
        <v>1</v>
      </c>
    </row>
    <row r="395" spans="1:27" ht="15" thickBot="1">
      <c r="A395" s="31" t="s">
        <v>35</v>
      </c>
      <c r="B395" s="1" t="s">
        <v>720</v>
      </c>
      <c r="C395" s="1" t="s">
        <v>29</v>
      </c>
      <c r="D395" s="1">
        <v>17</v>
      </c>
      <c r="E395" s="1" t="s">
        <v>458</v>
      </c>
      <c r="F395" s="1" t="s">
        <v>168</v>
      </c>
      <c r="G395" s="1" t="s">
        <v>32</v>
      </c>
      <c r="H395" s="1" t="s">
        <v>148</v>
      </c>
      <c r="I395" s="33" t="s">
        <v>721</v>
      </c>
      <c r="J395" s="16" t="s">
        <v>9</v>
      </c>
      <c r="K395" s="1">
        <v>2.98</v>
      </c>
      <c r="L395" s="1">
        <v>3.34</v>
      </c>
      <c r="M395" s="1">
        <v>32.35</v>
      </c>
      <c r="N395" s="1">
        <v>8.56</v>
      </c>
      <c r="O395" s="1">
        <v>8.81</v>
      </c>
      <c r="P395" s="1">
        <v>41.8</v>
      </c>
      <c r="Q395" s="1">
        <v>36.4</v>
      </c>
      <c r="R395" s="1">
        <v>2</v>
      </c>
      <c r="S395" s="1">
        <v>291</v>
      </c>
      <c r="T395" s="1">
        <v>15.6</v>
      </c>
      <c r="U395" s="1">
        <v>21.2</v>
      </c>
      <c r="V395" s="1"/>
      <c r="W395" s="1">
        <v>13.3</v>
      </c>
      <c r="X395" s="1">
        <v>1</v>
      </c>
      <c r="Y395" s="1">
        <v>1</v>
      </c>
      <c r="Z395" s="1">
        <v>1</v>
      </c>
      <c r="AA395" s="1"/>
    </row>
    <row r="396" spans="1:27" ht="15" thickBot="1">
      <c r="A396" s="31">
        <v>45261</v>
      </c>
      <c r="B396" s="1" t="s">
        <v>722</v>
      </c>
      <c r="C396" s="1" t="s">
        <v>29</v>
      </c>
      <c r="D396" s="1">
        <v>17</v>
      </c>
      <c r="E396" s="1" t="s">
        <v>104</v>
      </c>
      <c r="F396" s="1" t="s">
        <v>105</v>
      </c>
      <c r="G396" s="1" t="s">
        <v>74</v>
      </c>
      <c r="H396" s="1" t="s">
        <v>75</v>
      </c>
      <c r="I396" s="1">
        <v>6376</v>
      </c>
      <c r="J396" s="16" t="s">
        <v>9</v>
      </c>
      <c r="K396" s="1">
        <v>2.96</v>
      </c>
      <c r="L396" s="1">
        <v>3.28</v>
      </c>
      <c r="M396" s="1">
        <v>29.48</v>
      </c>
      <c r="N396" s="1">
        <v>8.24</v>
      </c>
      <c r="O396" s="1">
        <v>8.65</v>
      </c>
      <c r="P396" s="1">
        <v>50.1</v>
      </c>
      <c r="Q396" s="1">
        <v>38.200000000000003</v>
      </c>
      <c r="R396" s="1">
        <v>2.37</v>
      </c>
      <c r="S396" s="1">
        <v>283</v>
      </c>
      <c r="T396" s="1">
        <v>14.3</v>
      </c>
      <c r="U396" s="1">
        <v>15.3</v>
      </c>
      <c r="V396" s="1"/>
      <c r="W396" s="1"/>
      <c r="X396" s="1">
        <v>2</v>
      </c>
      <c r="Y396" s="1">
        <v>1</v>
      </c>
      <c r="Z396" s="1">
        <v>1</v>
      </c>
      <c r="AA396" s="1">
        <v>1</v>
      </c>
    </row>
    <row r="397" spans="1:27" ht="15" thickBot="1">
      <c r="A397" s="31" t="s">
        <v>35</v>
      </c>
      <c r="B397" s="1" t="s">
        <v>723</v>
      </c>
      <c r="C397" s="1" t="s">
        <v>43</v>
      </c>
      <c r="D397" s="1">
        <v>15</v>
      </c>
      <c r="E397" s="1" t="s">
        <v>172</v>
      </c>
      <c r="F397" s="1" t="s">
        <v>145</v>
      </c>
      <c r="G397" s="1" t="s">
        <v>32</v>
      </c>
      <c r="H397" s="1" t="s">
        <v>366</v>
      </c>
      <c r="I397" s="1" t="s">
        <v>724</v>
      </c>
      <c r="J397" s="16" t="s">
        <v>9</v>
      </c>
      <c r="K397" s="1">
        <v>3.48</v>
      </c>
      <c r="L397" s="1">
        <v>4.24</v>
      </c>
      <c r="M397" s="1">
        <v>22.61</v>
      </c>
      <c r="N397" s="1">
        <v>6.18</v>
      </c>
      <c r="O397" s="1">
        <v>6.17</v>
      </c>
      <c r="P397" s="1">
        <v>34.200000000000003</v>
      </c>
      <c r="Q397" s="1">
        <v>29.7</v>
      </c>
      <c r="R397" s="1">
        <v>1.41</v>
      </c>
      <c r="S397" s="1">
        <v>209</v>
      </c>
      <c r="T397" s="1">
        <v>10.7</v>
      </c>
      <c r="U397" s="1">
        <v>12.58</v>
      </c>
      <c r="V397" s="1"/>
      <c r="W397" s="1">
        <v>6.8</v>
      </c>
      <c r="X397" s="1">
        <v>1</v>
      </c>
      <c r="Y397" s="1">
        <v>1</v>
      </c>
      <c r="Z397" s="1">
        <v>1</v>
      </c>
      <c r="AA397" s="1"/>
    </row>
    <row r="398" spans="1:27" ht="15" thickBot="1">
      <c r="A398" s="31" t="s">
        <v>27</v>
      </c>
      <c r="B398" s="1" t="s">
        <v>725</v>
      </c>
      <c r="C398" s="1" t="s">
        <v>29</v>
      </c>
      <c r="D398" s="1">
        <v>15</v>
      </c>
      <c r="E398" s="1" t="s">
        <v>726</v>
      </c>
      <c r="F398" s="1" t="s">
        <v>83</v>
      </c>
      <c r="G398" s="1" t="s">
        <v>50</v>
      </c>
      <c r="H398" s="1" t="s">
        <v>392</v>
      </c>
      <c r="I398" s="1">
        <v>17.47</v>
      </c>
      <c r="J398" s="16" t="s">
        <v>9</v>
      </c>
      <c r="K398" s="1">
        <v>3.07</v>
      </c>
      <c r="L398" s="1">
        <v>3.48</v>
      </c>
      <c r="M398" s="1">
        <v>26.15</v>
      </c>
      <c r="N398" s="1">
        <v>7.6</v>
      </c>
      <c r="O398" s="1">
        <v>7.5</v>
      </c>
      <c r="P398" s="1">
        <v>42.8</v>
      </c>
      <c r="Q398" s="1">
        <v>33.4</v>
      </c>
      <c r="R398" s="1">
        <v>2.0099999999999998</v>
      </c>
      <c r="S398" s="1">
        <v>267</v>
      </c>
      <c r="T398" s="1">
        <v>9.6</v>
      </c>
      <c r="U398" s="1">
        <v>12.27</v>
      </c>
      <c r="V398" s="1"/>
      <c r="W398" s="1">
        <v>8.1</v>
      </c>
      <c r="X398" s="1">
        <v>2</v>
      </c>
      <c r="Y398" s="1">
        <v>1</v>
      </c>
      <c r="Z398" s="1">
        <v>1</v>
      </c>
      <c r="AA398" s="1"/>
    </row>
    <row r="399" spans="1:27" ht="15" thickBot="1">
      <c r="A399" s="31" t="s">
        <v>35</v>
      </c>
      <c r="B399" s="1" t="s">
        <v>727</v>
      </c>
      <c r="C399" s="1" t="s">
        <v>43</v>
      </c>
      <c r="D399" s="1">
        <v>15</v>
      </c>
      <c r="E399" s="1" t="s">
        <v>205</v>
      </c>
      <c r="F399" s="1" t="s">
        <v>168</v>
      </c>
      <c r="G399" s="1" t="s">
        <v>84</v>
      </c>
      <c r="H399" s="1" t="s">
        <v>85</v>
      </c>
      <c r="I399" s="1" t="s">
        <v>728</v>
      </c>
      <c r="J399" s="16" t="s">
        <v>9</v>
      </c>
      <c r="K399" s="1">
        <v>3.27</v>
      </c>
      <c r="L399" s="1">
        <v>3.9</v>
      </c>
      <c r="M399" s="1">
        <v>21.84</v>
      </c>
      <c r="N399" s="1">
        <v>6.26</v>
      </c>
      <c r="O399" s="1">
        <v>6.33</v>
      </c>
      <c r="P399" s="1">
        <v>32.9</v>
      </c>
      <c r="Q399" s="1">
        <v>28</v>
      </c>
      <c r="R399" s="1">
        <v>1.6</v>
      </c>
      <c r="S399" s="1">
        <v>218</v>
      </c>
      <c r="T399" s="1">
        <v>8</v>
      </c>
      <c r="U399" s="1">
        <v>7.81</v>
      </c>
      <c r="V399" s="1">
        <v>3190</v>
      </c>
      <c r="W399" s="1"/>
      <c r="X399" s="1">
        <v>1</v>
      </c>
      <c r="Y399" s="1">
        <v>1</v>
      </c>
      <c r="Z399" s="1">
        <v>1</v>
      </c>
      <c r="AA399" s="1"/>
    </row>
    <row r="400" spans="1:27" ht="15" thickBot="1">
      <c r="A400" s="32" t="s">
        <v>97</v>
      </c>
      <c r="B400" s="1" t="s">
        <v>729</v>
      </c>
      <c r="C400" s="1" t="s">
        <v>29</v>
      </c>
      <c r="D400" s="1">
        <v>17</v>
      </c>
      <c r="E400" s="1" t="s">
        <v>373</v>
      </c>
      <c r="F400" s="1" t="s">
        <v>108</v>
      </c>
      <c r="G400" s="1" t="s">
        <v>84</v>
      </c>
      <c r="H400" s="1" t="s">
        <v>85</v>
      </c>
      <c r="I400" s="34">
        <v>2.8329861111111112E-3</v>
      </c>
      <c r="J400" s="16" t="s">
        <v>9</v>
      </c>
      <c r="K400" s="1">
        <v>3.15</v>
      </c>
      <c r="L400" s="1">
        <v>3.53</v>
      </c>
      <c r="M400" s="1">
        <v>25.8</v>
      </c>
      <c r="N400" s="1">
        <v>6.88</v>
      </c>
      <c r="O400" s="1">
        <v>7.02</v>
      </c>
      <c r="P400" s="1">
        <v>35.700000000000003</v>
      </c>
      <c r="Q400" s="1">
        <v>31</v>
      </c>
      <c r="R400" s="1">
        <v>1.69</v>
      </c>
      <c r="S400" s="1">
        <v>234</v>
      </c>
      <c r="T400" s="1">
        <v>10.4</v>
      </c>
      <c r="U400" s="1">
        <v>12</v>
      </c>
      <c r="V400" s="1"/>
      <c r="W400" s="1">
        <v>13.5</v>
      </c>
      <c r="X400" s="1">
        <v>1</v>
      </c>
      <c r="Y400" s="1">
        <v>2</v>
      </c>
      <c r="Z400" s="1">
        <v>2</v>
      </c>
      <c r="AA400" s="1">
        <v>2</v>
      </c>
    </row>
    <row r="401" spans="1:29" ht="15" thickBot="1">
      <c r="A401" s="19"/>
    </row>
    <row r="402" spans="1:29" ht="16.149999999999999" customHeight="1" thickBot="1">
      <c r="A402" s="19"/>
      <c r="G402" s="11">
        <v>2023</v>
      </c>
      <c r="H402" s="20" t="s">
        <v>730</v>
      </c>
      <c r="L402">
        <f>COUNT(Tabulka1[20 m PVS])</f>
        <v>374</v>
      </c>
      <c r="M402">
        <f>COUNT(Tabulka1[30 m Letmo])</f>
        <v>374</v>
      </c>
      <c r="N402">
        <f>COUNT(Tabulka1[Desetiskok])</f>
        <v>362</v>
      </c>
      <c r="O402">
        <f>COUNT(Tabulka1[Trojskok z místa LPL])</f>
        <v>368</v>
      </c>
      <c r="P402">
        <f>COUNT(Tabulka1[Trojskok z místa PLP])</f>
        <v>369</v>
      </c>
      <c r="Q402">
        <f>COUNT(Tabulka1[Vertikální výskok])</f>
        <v>376</v>
      </c>
      <c r="R402">
        <f>COUNT(Tabulka1[Výskok po amortizaci z 20 cm])</f>
        <v>374</v>
      </c>
      <c r="S402">
        <f>COUNT(Tabulka1[Index reaktivní síly (RSI)])</f>
        <v>373</v>
      </c>
      <c r="T402">
        <f>COUNT(Tabulka1[Skok z místa])</f>
        <v>387</v>
      </c>
      <c r="U402">
        <f>COUNT(Tabulka1[Autový hod])</f>
        <v>392</v>
      </c>
      <c r="V402">
        <f>COUNT(Tabulka1[Koule vzad])</f>
        <v>387</v>
      </c>
      <c r="W402">
        <f>COUNT(Tabulka1[12 min])</f>
        <v>137</v>
      </c>
      <c r="X402">
        <f>COUNT(Tabulka1[Beep test])</f>
        <v>226</v>
      </c>
      <c r="Y402" s="21">
        <f>COUNT(Tabulka1[Stojka])</f>
        <v>380</v>
      </c>
      <c r="Z402" s="22">
        <f>COUNT(Tabulka1[Kotoul vpřed])</f>
        <v>382</v>
      </c>
      <c r="AA402" s="22">
        <f>COUNT(Tabulka1[Kotoul vzad])</f>
        <v>382</v>
      </c>
      <c r="AB402" s="23">
        <f>COUNT(Tabulka1[Výmyk])</f>
        <v>243</v>
      </c>
    </row>
    <row r="403" spans="1:29" ht="16.149999999999999" customHeight="1" thickBot="1">
      <c r="A403" s="19"/>
      <c r="H403" s="20" t="s">
        <v>731</v>
      </c>
      <c r="L403">
        <f>COUNTBLANK(Tabulka1[20 m PVS])</f>
        <v>25</v>
      </c>
      <c r="M403">
        <f>COUNTBLANK(Tabulka1[30 m Letmo])</f>
        <v>25</v>
      </c>
      <c r="N403">
        <f>COUNTBLANK(Tabulka1[Desetiskok])</f>
        <v>37</v>
      </c>
      <c r="O403">
        <f>COUNTBLANK(Tabulka1[Trojskok z místa LPL])</f>
        <v>31</v>
      </c>
      <c r="P403">
        <f>COUNTBLANK(Tabulka1[Trojskok z místa PLP])</f>
        <v>29</v>
      </c>
      <c r="Q403">
        <f>COUNTBLANK(Tabulka1[Vertikální výskok])</f>
        <v>23</v>
      </c>
      <c r="R403">
        <f>COUNTBLANK(Tabulka1[Výskok po amortizaci z 20 cm])</f>
        <v>25</v>
      </c>
      <c r="S403">
        <f>COUNTBLANK(Tabulka1[Index reaktivní síly (RSI)])</f>
        <v>26</v>
      </c>
      <c r="T403">
        <f>COUNTBLANK(Tabulka1[Skok z místa])</f>
        <v>12</v>
      </c>
      <c r="U403">
        <f>COUNTBLANK(Tabulka1[Autový hod])</f>
        <v>7</v>
      </c>
      <c r="V403">
        <f>COUNTBLANK(Tabulka1[Koule vzad])</f>
        <v>12</v>
      </c>
      <c r="W403">
        <f>COUNTBLANK(Tabulka1[12 min])</f>
        <v>262</v>
      </c>
      <c r="X403">
        <f>COUNTBLANK(Tabulka1[Beep test])</f>
        <v>169</v>
      </c>
      <c r="Y403" s="24">
        <f>COUNTBLANK(Tabulka1[Stojka])</f>
        <v>18</v>
      </c>
      <c r="Z403">
        <f>COUNTBLANK(Tabulka1[Kotoul vpřed])</f>
        <v>17</v>
      </c>
      <c r="AA403">
        <f>COUNTBLANK(Tabulka1[Kotoul vzad])</f>
        <v>17</v>
      </c>
      <c r="AB403" s="25">
        <f>COUNTBLANK(Tabulka1[Výmyk])</f>
        <v>156</v>
      </c>
    </row>
    <row r="404" spans="1:29" ht="16.149999999999999" customHeight="1" thickBot="1">
      <c r="A404" s="19"/>
      <c r="H404" s="20" t="s">
        <v>732</v>
      </c>
      <c r="L404">
        <f>AVERAGE(Tabulka1[20 m PVS])</f>
        <v>3.1842780748663109</v>
      </c>
      <c r="M404">
        <f>AVERAGE(Tabulka1[30 m Letmo])</f>
        <v>3.6262032085561531</v>
      </c>
      <c r="N404">
        <f>AVERAGE(Tabulka1[Desetiskok])</f>
        <v>25.824558011049724</v>
      </c>
      <c r="O404">
        <f>AVERAGE(Tabulka1[Trojskok z místa LPL])</f>
        <v>7.3419836956521722</v>
      </c>
      <c r="P404">
        <f>AVERAGE(Tabulka1[Trojskok z místa PLP])</f>
        <v>7.3306233062330621</v>
      </c>
      <c r="Q404">
        <f>AVERAGE(Tabulka1[Vertikální výskok])</f>
        <v>39.486702127659562</v>
      </c>
      <c r="R404">
        <f>AVERAGE(Tabulka1[Výskok po amortizaci z 20 cm])</f>
        <v>33.26069518716573</v>
      </c>
      <c r="S404">
        <f>AVERAGE(Tabulka1[Index reaktivní síly (RSI)])</f>
        <v>1.8810455764075076</v>
      </c>
      <c r="T404">
        <f>AVERAGE(Tabulka1[Skok z místa])</f>
        <v>243.48320413436693</v>
      </c>
      <c r="U404">
        <f>AVERAGE(Tabulka1[Autový hod])</f>
        <v>12.546326530612244</v>
      </c>
      <c r="V404">
        <f>AVERAGE(Tabulka1[Koule vzad])</f>
        <v>13.158656330749361</v>
      </c>
      <c r="W404">
        <f>AVERAGE(Tabulka1[12 min])</f>
        <v>2997.9708029197081</v>
      </c>
      <c r="X404">
        <f>AVERAGE(Tabulka1[Beep test])</f>
        <v>10.013938053097338</v>
      </c>
      <c r="Y404" s="24">
        <f>COUNTIF(Tabulka1[Stojka],1)</f>
        <v>242</v>
      </c>
      <c r="Z404">
        <f>COUNTIF(Tabulka1[Kotoul vpřed],1)</f>
        <v>365</v>
      </c>
      <c r="AA404">
        <f>COUNTIF(Tabulka1[Kotoul vzad],1)</f>
        <v>322</v>
      </c>
      <c r="AB404" s="25">
        <f>COUNTIF(Tabulka1[Výmyk],1)</f>
        <v>212</v>
      </c>
      <c r="AC404" s="26" t="s">
        <v>733</v>
      </c>
    </row>
    <row r="405" spans="1:29" ht="16.149999999999999" customHeight="1" thickBot="1">
      <c r="A405" s="19"/>
      <c r="H405" s="20" t="s">
        <v>734</v>
      </c>
      <c r="L405">
        <f>MIN(Tabulka1[20 m PVS])</f>
        <v>2.78</v>
      </c>
      <c r="M405">
        <f>MIN(Tabulka1[30 m Letmo])</f>
        <v>3.04</v>
      </c>
      <c r="N405">
        <f>MIN(Tabulka1[Desetiskok])</f>
        <v>18.510000000000002</v>
      </c>
      <c r="O405">
        <f>MIN(Tabulka1[Trojskok z místa LPL])</f>
        <v>5.35</v>
      </c>
      <c r="P405">
        <f>MIN(Tabulka1[Trojskok z místa PLP])</f>
        <v>3.3</v>
      </c>
      <c r="Q405">
        <f>MIN(Tabulka1[Vertikální výskok])</f>
        <v>21.7</v>
      </c>
      <c r="R405">
        <f>MIN(Tabulka1[Výskok po amortizaci z 20 cm])</f>
        <v>16.600000000000001</v>
      </c>
      <c r="S405">
        <f>MIN(Tabulka1[Index reaktivní síly (RSI)])</f>
        <v>0.93</v>
      </c>
      <c r="T405">
        <f>MIN(Tabulka1[Skok z místa])</f>
        <v>176</v>
      </c>
      <c r="U405">
        <f>MIN(Tabulka1[Autový hod])</f>
        <v>6.75</v>
      </c>
      <c r="V405">
        <f>MIN(Tabulka1[Koule vzad])</f>
        <v>6.07</v>
      </c>
      <c r="W405">
        <f>MIN(Tabulka1[12 min])</f>
        <v>1200</v>
      </c>
      <c r="X405">
        <f>MIN(Tabulka1[Beep test])</f>
        <v>5.03</v>
      </c>
      <c r="Y405" s="24">
        <f>COUNTIF(Tabulka1[Stojka],2)</f>
        <v>104</v>
      </c>
      <c r="Z405">
        <f>COUNTIF(Tabulka1[Kotoul vpřed],2)</f>
        <v>15</v>
      </c>
      <c r="AA405">
        <f>COUNTIF(Tabulka1[Kotoul vzad],2)</f>
        <v>54</v>
      </c>
      <c r="AB405" s="25">
        <f>COUNTIF(Tabulka1[Výmyk],2)</f>
        <v>15</v>
      </c>
      <c r="AC405" s="26" t="s">
        <v>735</v>
      </c>
    </row>
    <row r="406" spans="1:29" ht="16.149999999999999" customHeight="1" thickBot="1">
      <c r="A406" s="19"/>
      <c r="H406" s="20" t="s">
        <v>736</v>
      </c>
      <c r="L406">
        <f>MAX(Tabulka1[20 m PVS])</f>
        <v>3.71</v>
      </c>
      <c r="M406">
        <f>MAX(Tabulka1[30 m Letmo])</f>
        <v>4.6100000000000003</v>
      </c>
      <c r="N406">
        <f>MAX(Tabulka1[Desetiskok])</f>
        <v>33.36</v>
      </c>
      <c r="O406">
        <f>MAX(Tabulka1[Trojskok z místa LPL])</f>
        <v>9.73</v>
      </c>
      <c r="P406">
        <f>MAX(Tabulka1[Trojskok z místa PLP])</f>
        <v>9.92</v>
      </c>
      <c r="Q406">
        <f>MAX(Tabulka1[Vertikální výskok])</f>
        <v>66.900000000000006</v>
      </c>
      <c r="R406">
        <f>MAX(Tabulka1[Výskok po amortizaci z 20 cm])</f>
        <v>56.3</v>
      </c>
      <c r="S406">
        <f>MAX(Tabulka1[Index reaktivní síly (RSI)])</f>
        <v>3.28</v>
      </c>
      <c r="T406">
        <f>MAX(Tabulka1[Skok z místa])</f>
        <v>312</v>
      </c>
      <c r="U406">
        <f>MAX(Tabulka1[Autový hod])</f>
        <v>20.6</v>
      </c>
      <c r="V406">
        <f>MAX(Tabulka1[Koule vzad])</f>
        <v>22.95</v>
      </c>
      <c r="W406">
        <f>MAX(Tabulka1[12 min])</f>
        <v>3950</v>
      </c>
      <c r="X406">
        <f>MAX(Tabulka1[Beep test])</f>
        <v>14.9</v>
      </c>
      <c r="Y406" s="27">
        <f>COUNTIF(Tabulka1[Stojka],3)</f>
        <v>34</v>
      </c>
      <c r="Z406" s="28">
        <f>COUNTIF(Tabulka1[Kotoul vpřed],3)</f>
        <v>2</v>
      </c>
      <c r="AA406" s="28">
        <f>COUNTIF(Tabulka1[Kotoul vzad],3)</f>
        <v>6</v>
      </c>
      <c r="AB406" s="29">
        <f>COUNTIF(Tabulka1[Výmyk],3)</f>
        <v>16</v>
      </c>
      <c r="AC406" s="26" t="s">
        <v>737</v>
      </c>
    </row>
    <row r="407" spans="1:29" ht="16.149999999999999" customHeight="1" thickBot="1">
      <c r="A407" s="19"/>
      <c r="H407" s="20" t="s">
        <v>738</v>
      </c>
      <c r="L407">
        <f>_xlfn.STDEV.P(K2:K400)</f>
        <v>0.19138221605178662</v>
      </c>
      <c r="M407">
        <f t="shared" ref="M407:X407" si="0">_xlfn.STDEV.P(L2:L400)</f>
        <v>0.30542688875528268</v>
      </c>
      <c r="N407">
        <f t="shared" si="0"/>
        <v>2.9231876281925446</v>
      </c>
      <c r="O407">
        <f t="shared" si="0"/>
        <v>0.83287945377276695</v>
      </c>
      <c r="P407">
        <f t="shared" si="0"/>
        <v>0.85785475905950981</v>
      </c>
      <c r="Q407">
        <f t="shared" si="0"/>
        <v>7.9340824039156859</v>
      </c>
      <c r="R407">
        <f t="shared" si="0"/>
        <v>6.3442154838051596</v>
      </c>
      <c r="S407">
        <f t="shared" si="0"/>
        <v>0.4474350259874888</v>
      </c>
      <c r="T407">
        <f t="shared" si="0"/>
        <v>26.173869093530179</v>
      </c>
      <c r="U407">
        <f t="shared" si="0"/>
        <v>2.399865169577911</v>
      </c>
      <c r="V407">
        <f t="shared" si="0"/>
        <v>3.038706333137339</v>
      </c>
      <c r="W407">
        <f t="shared" si="0"/>
        <v>450.65021866796724</v>
      </c>
      <c r="X407">
        <f t="shared" si="0"/>
        <v>2.0791003789002778</v>
      </c>
    </row>
    <row r="408" spans="1:29" ht="16.149999999999999" customHeight="1" thickBot="1">
      <c r="A408" s="19"/>
      <c r="G408" s="11">
        <v>2022</v>
      </c>
    </row>
    <row r="409" spans="1:29" ht="16.149999999999999" customHeight="1" thickBot="1">
      <c r="A409" s="19"/>
      <c r="H409" s="20" t="s">
        <v>730</v>
      </c>
      <c r="L409">
        <v>336</v>
      </c>
      <c r="M409">
        <v>336</v>
      </c>
      <c r="N409">
        <v>322</v>
      </c>
      <c r="O409">
        <v>325</v>
      </c>
      <c r="P409">
        <v>324</v>
      </c>
      <c r="Q409">
        <v>345</v>
      </c>
      <c r="R409">
        <v>343</v>
      </c>
      <c r="S409">
        <v>342</v>
      </c>
      <c r="T409">
        <v>342</v>
      </c>
      <c r="U409">
        <v>347</v>
      </c>
      <c r="V409">
        <v>345</v>
      </c>
      <c r="W409">
        <v>155</v>
      </c>
      <c r="X409">
        <v>169</v>
      </c>
      <c r="Y409" s="21">
        <v>339</v>
      </c>
      <c r="Z409" s="22">
        <v>344</v>
      </c>
      <c r="AA409" s="22">
        <v>342</v>
      </c>
      <c r="AB409" s="23">
        <v>198</v>
      </c>
    </row>
    <row r="410" spans="1:29" ht="16.149999999999999" customHeight="1" thickBot="1">
      <c r="A410" s="19"/>
      <c r="H410" s="20" t="s">
        <v>731</v>
      </c>
      <c r="L410">
        <v>19</v>
      </c>
      <c r="M410">
        <v>19</v>
      </c>
      <c r="N410">
        <v>33</v>
      </c>
      <c r="O410">
        <v>30</v>
      </c>
      <c r="P410">
        <v>31</v>
      </c>
      <c r="Q410">
        <v>10</v>
      </c>
      <c r="R410">
        <v>12</v>
      </c>
      <c r="S410">
        <v>13</v>
      </c>
      <c r="T410">
        <v>13</v>
      </c>
      <c r="U410">
        <v>8</v>
      </c>
      <c r="V410">
        <v>10</v>
      </c>
      <c r="W410">
        <v>200</v>
      </c>
      <c r="X410">
        <v>186</v>
      </c>
      <c r="Y410" s="24">
        <v>16</v>
      </c>
      <c r="Z410">
        <v>11</v>
      </c>
      <c r="AA410">
        <v>13</v>
      </c>
      <c r="AB410" s="25">
        <v>157</v>
      </c>
    </row>
    <row r="411" spans="1:29" ht="16.149999999999999" customHeight="1" thickBot="1">
      <c r="A411" s="19"/>
      <c r="H411" s="20" t="s">
        <v>732</v>
      </c>
      <c r="L411">
        <v>3.1452678571428589</v>
      </c>
      <c r="M411">
        <v>3.5707738095238106</v>
      </c>
      <c r="N411">
        <v>26.164472049689444</v>
      </c>
      <c r="O411">
        <v>7.3372000000000064</v>
      </c>
      <c r="P411">
        <v>7.3026234567901236</v>
      </c>
      <c r="Q411">
        <v>39.770434782608675</v>
      </c>
      <c r="R411">
        <v>32.504081632653033</v>
      </c>
      <c r="S411">
        <v>1.7871345029239767</v>
      </c>
      <c r="T411">
        <v>2.4226023391812856</v>
      </c>
      <c r="U411">
        <v>12.603919308357344</v>
      </c>
      <c r="V411">
        <v>13.562173913043473</v>
      </c>
      <c r="W411">
        <v>2879.5870967741935</v>
      </c>
      <c r="X411">
        <v>9.7270414201183275</v>
      </c>
      <c r="Y411" s="24">
        <v>220</v>
      </c>
      <c r="Z411">
        <v>333</v>
      </c>
      <c r="AA411">
        <v>290</v>
      </c>
      <c r="AB411" s="25">
        <v>166</v>
      </c>
      <c r="AC411" s="26" t="s">
        <v>733</v>
      </c>
    </row>
    <row r="412" spans="1:29" ht="16.149999999999999" customHeight="1" thickBot="1">
      <c r="A412" s="19"/>
      <c r="H412" s="20" t="s">
        <v>734</v>
      </c>
      <c r="L412">
        <v>2.73</v>
      </c>
      <c r="M412">
        <v>3.03</v>
      </c>
      <c r="N412">
        <v>20.18</v>
      </c>
      <c r="O412">
        <v>5.0999999999999996</v>
      </c>
      <c r="P412">
        <v>5.23</v>
      </c>
      <c r="Q412">
        <v>20.5</v>
      </c>
      <c r="R412">
        <v>13.8</v>
      </c>
      <c r="S412">
        <v>0.49</v>
      </c>
      <c r="T412">
        <v>1.7</v>
      </c>
      <c r="U412">
        <v>7.34</v>
      </c>
      <c r="V412">
        <v>5.45</v>
      </c>
      <c r="W412">
        <v>1200</v>
      </c>
      <c r="X412">
        <v>5.01</v>
      </c>
      <c r="Y412" s="24">
        <v>83</v>
      </c>
      <c r="Z412">
        <v>6</v>
      </c>
      <c r="AA412">
        <v>44</v>
      </c>
      <c r="AB412" s="25">
        <v>14</v>
      </c>
      <c r="AC412" s="26" t="s">
        <v>735</v>
      </c>
    </row>
    <row r="413" spans="1:29" ht="16.149999999999999" customHeight="1" thickBot="1">
      <c r="A413" s="19"/>
      <c r="H413" s="20" t="s">
        <v>736</v>
      </c>
      <c r="L413">
        <v>3.73</v>
      </c>
      <c r="M413">
        <v>4.7</v>
      </c>
      <c r="N413">
        <v>34.1</v>
      </c>
      <c r="O413">
        <v>9.65</v>
      </c>
      <c r="P413">
        <v>9.75</v>
      </c>
      <c r="Q413">
        <v>61.1</v>
      </c>
      <c r="R413">
        <v>58.4</v>
      </c>
      <c r="S413">
        <v>3.15</v>
      </c>
      <c r="T413">
        <v>2.97</v>
      </c>
      <c r="U413">
        <v>21.25</v>
      </c>
      <c r="V413">
        <v>21.53</v>
      </c>
      <c r="W413">
        <v>4030</v>
      </c>
      <c r="X413">
        <v>15.01</v>
      </c>
      <c r="Y413" s="27">
        <v>36</v>
      </c>
      <c r="Z413" s="28">
        <v>5</v>
      </c>
      <c r="AA413" s="28">
        <v>8</v>
      </c>
      <c r="AB413" s="29">
        <v>18</v>
      </c>
      <c r="AC413" s="26" t="s">
        <v>737</v>
      </c>
    </row>
    <row r="414" spans="1:29" ht="16.149999999999999" customHeight="1" thickBot="1">
      <c r="A414" s="19"/>
      <c r="H414" s="20" t="s">
        <v>738</v>
      </c>
      <c r="L414">
        <v>0.18796193805479058</v>
      </c>
      <c r="M414">
        <v>0.29160066673083657</v>
      </c>
      <c r="N414">
        <v>2.8800114088415731</v>
      </c>
      <c r="O414">
        <v>0.79442316179724304</v>
      </c>
      <c r="P414">
        <v>0.79851186834902765</v>
      </c>
      <c r="Q414">
        <v>7.5553299038423063</v>
      </c>
      <c r="R414">
        <v>6.3082467857061681</v>
      </c>
      <c r="S414">
        <v>0.42144207947642059</v>
      </c>
      <c r="T414">
        <v>0.25080912290998519</v>
      </c>
      <c r="U414">
        <v>2.4175511401215042</v>
      </c>
      <c r="V414">
        <v>2.8129297067242733</v>
      </c>
      <c r="W414">
        <v>447.9267334544615</v>
      </c>
      <c r="X414">
        <v>2.0322906898347006</v>
      </c>
    </row>
    <row r="415" spans="1:29" ht="16.149999999999999" customHeight="1">
      <c r="A415" s="19"/>
    </row>
    <row r="416" spans="1:29">
      <c r="A416" s="19"/>
    </row>
    <row r="417" spans="1:1">
      <c r="A417" s="19"/>
    </row>
    <row r="418" spans="1:1">
      <c r="A418" s="19"/>
    </row>
    <row r="419" spans="1:1">
      <c r="A419" s="19"/>
    </row>
    <row r="420" spans="1:1">
      <c r="A420" s="19"/>
    </row>
    <row r="421" spans="1:1">
      <c r="A421" s="19"/>
    </row>
    <row r="422" spans="1:1">
      <c r="A422" s="19"/>
    </row>
    <row r="423" spans="1:1">
      <c r="A423" s="19"/>
    </row>
    <row r="424" spans="1:1">
      <c r="A424" s="19"/>
    </row>
    <row r="425" spans="1:1">
      <c r="A425" s="19"/>
    </row>
    <row r="426" spans="1:1">
      <c r="A426" s="19"/>
    </row>
    <row r="427" spans="1:1">
      <c r="A427" s="19"/>
    </row>
    <row r="428" spans="1:1">
      <c r="A428" s="19"/>
    </row>
    <row r="429" spans="1:1">
      <c r="A429" s="19"/>
    </row>
    <row r="430" spans="1:1">
      <c r="A430" s="19"/>
    </row>
    <row r="431" spans="1:1">
      <c r="A431" s="19"/>
    </row>
    <row r="432" spans="1:1">
      <c r="A432" s="19"/>
    </row>
    <row r="433" spans="1:1">
      <c r="A433" s="19"/>
    </row>
    <row r="434" spans="1:1">
      <c r="A434" s="19"/>
    </row>
    <row r="435" spans="1:1">
      <c r="A435" s="19"/>
    </row>
    <row r="436" spans="1:1">
      <c r="A436" s="19"/>
    </row>
    <row r="437" spans="1:1">
      <c r="A437" s="19"/>
    </row>
    <row r="438" spans="1:1">
      <c r="A438" s="19"/>
    </row>
    <row r="439" spans="1:1">
      <c r="A439" s="19"/>
    </row>
    <row r="440" spans="1:1">
      <c r="A440" s="19"/>
    </row>
    <row r="441" spans="1:1">
      <c r="A441" s="19"/>
    </row>
    <row r="442" spans="1:1">
      <c r="A442" s="19"/>
    </row>
    <row r="443" spans="1:1">
      <c r="A443" s="19"/>
    </row>
    <row r="444" spans="1:1">
      <c r="A444" s="19"/>
    </row>
    <row r="445" spans="1:1">
      <c r="A445" s="19"/>
    </row>
    <row r="446" spans="1:1">
      <c r="A446" s="19"/>
    </row>
    <row r="447" spans="1:1">
      <c r="A447" s="19"/>
    </row>
    <row r="448" spans="1:1">
      <c r="A448" s="19"/>
    </row>
    <row r="449" spans="1:1">
      <c r="A449" s="19"/>
    </row>
    <row r="450" spans="1:1">
      <c r="A450" s="19"/>
    </row>
    <row r="451" spans="1:1">
      <c r="A451" s="19"/>
    </row>
    <row r="452" spans="1:1">
      <c r="A452" s="19"/>
    </row>
    <row r="453" spans="1:1">
      <c r="A453" s="19"/>
    </row>
    <row r="454" spans="1:1">
      <c r="A454" s="19"/>
    </row>
    <row r="455" spans="1:1">
      <c r="A455" s="19"/>
    </row>
    <row r="456" spans="1:1">
      <c r="A456" s="19"/>
    </row>
    <row r="457" spans="1:1">
      <c r="A457" s="19"/>
    </row>
    <row r="458" spans="1:1">
      <c r="A458" s="19"/>
    </row>
    <row r="459" spans="1:1">
      <c r="A459" s="19"/>
    </row>
    <row r="460" spans="1:1">
      <c r="A460" s="19"/>
    </row>
    <row r="461" spans="1:1">
      <c r="A461" s="19"/>
    </row>
    <row r="462" spans="1:1">
      <c r="A462" s="19"/>
    </row>
    <row r="463" spans="1:1">
      <c r="A463" s="19"/>
    </row>
    <row r="464" spans="1:1">
      <c r="A464" s="19"/>
    </row>
    <row r="465" spans="1:1">
      <c r="A465" s="19"/>
    </row>
    <row r="466" spans="1:1">
      <c r="A466" s="19"/>
    </row>
    <row r="467" spans="1:1">
      <c r="A467" s="19"/>
    </row>
    <row r="468" spans="1:1">
      <c r="A468" s="19"/>
    </row>
    <row r="469" spans="1:1">
      <c r="A469" s="19"/>
    </row>
    <row r="470" spans="1:1">
      <c r="A470" s="19"/>
    </row>
    <row r="471" spans="1:1">
      <c r="A471" s="19"/>
    </row>
    <row r="472" spans="1:1">
      <c r="A472" s="19"/>
    </row>
    <row r="473" spans="1:1">
      <c r="A473" s="19"/>
    </row>
    <row r="474" spans="1:1">
      <c r="A474" s="19"/>
    </row>
    <row r="475" spans="1:1">
      <c r="A475" s="19"/>
    </row>
    <row r="476" spans="1:1">
      <c r="A476" s="19"/>
    </row>
    <row r="477" spans="1:1">
      <c r="A477" s="19"/>
    </row>
    <row r="478" spans="1:1">
      <c r="A478" s="19"/>
    </row>
    <row r="479" spans="1:1">
      <c r="A479" s="19"/>
    </row>
    <row r="480" spans="1:1">
      <c r="A480" s="19"/>
    </row>
    <row r="481" spans="1:1">
      <c r="A481" s="19"/>
    </row>
    <row r="482" spans="1:1">
      <c r="A482" s="19"/>
    </row>
    <row r="483" spans="1:1">
      <c r="A483" s="19"/>
    </row>
    <row r="484" spans="1:1">
      <c r="A484" s="19"/>
    </row>
    <row r="485" spans="1:1">
      <c r="A485" s="19"/>
    </row>
    <row r="486" spans="1:1">
      <c r="A486" s="19"/>
    </row>
    <row r="487" spans="1:1">
      <c r="A487" s="19"/>
    </row>
    <row r="488" spans="1:1">
      <c r="A488" s="19"/>
    </row>
    <row r="489" spans="1:1">
      <c r="A489" s="19"/>
    </row>
    <row r="490" spans="1:1">
      <c r="A490" s="19"/>
    </row>
    <row r="491" spans="1:1">
      <c r="A491" s="19"/>
    </row>
    <row r="492" spans="1:1">
      <c r="A492" s="19"/>
    </row>
    <row r="493" spans="1:1">
      <c r="A493" s="19"/>
    </row>
    <row r="494" spans="1:1">
      <c r="A494" s="19"/>
    </row>
    <row r="495" spans="1:1">
      <c r="A495" s="19"/>
    </row>
    <row r="496" spans="1:1">
      <c r="A496" s="19"/>
    </row>
    <row r="497" spans="1:1">
      <c r="A497" s="19"/>
    </row>
    <row r="498" spans="1:1">
      <c r="A498" s="19"/>
    </row>
    <row r="499" spans="1:1">
      <c r="A499" s="19"/>
    </row>
    <row r="500" spans="1:1">
      <c r="A500" s="19"/>
    </row>
    <row r="501" spans="1:1">
      <c r="A501" s="19"/>
    </row>
    <row r="502" spans="1:1">
      <c r="A502" s="19"/>
    </row>
    <row r="503" spans="1:1">
      <c r="A503" s="19"/>
    </row>
    <row r="504" spans="1:1">
      <c r="A504" s="19"/>
    </row>
    <row r="505" spans="1:1">
      <c r="A505" s="19"/>
    </row>
    <row r="506" spans="1:1">
      <c r="A506" s="19"/>
    </row>
    <row r="507" spans="1:1">
      <c r="A507" s="19"/>
    </row>
    <row r="508" spans="1:1">
      <c r="A508" s="19"/>
    </row>
    <row r="509" spans="1:1">
      <c r="A509" s="19"/>
    </row>
    <row r="510" spans="1:1">
      <c r="A510" s="19"/>
    </row>
    <row r="511" spans="1:1">
      <c r="A511" s="19"/>
    </row>
    <row r="512" spans="1:1">
      <c r="A512" s="19"/>
    </row>
    <row r="513" spans="1:1">
      <c r="A513" s="19"/>
    </row>
    <row r="514" spans="1:1">
      <c r="A514" s="19"/>
    </row>
    <row r="515" spans="1:1">
      <c r="A515" s="19"/>
    </row>
    <row r="516" spans="1:1">
      <c r="A516" s="19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3" spans="1:1">
      <c r="A523" s="19"/>
    </row>
    <row r="524" spans="1:1">
      <c r="A524" s="19"/>
    </row>
    <row r="525" spans="1:1">
      <c r="A525" s="19"/>
    </row>
    <row r="526" spans="1:1">
      <c r="A526" s="19"/>
    </row>
    <row r="527" spans="1:1">
      <c r="A527" s="19"/>
    </row>
    <row r="528" spans="1:1">
      <c r="A528" s="19"/>
    </row>
    <row r="529" spans="1:1">
      <c r="A529" s="19"/>
    </row>
    <row r="530" spans="1:1">
      <c r="A530" s="19"/>
    </row>
    <row r="531" spans="1:1">
      <c r="A531" s="19"/>
    </row>
    <row r="532" spans="1:1">
      <c r="A532" s="19"/>
    </row>
    <row r="533" spans="1:1">
      <c r="A533" s="19"/>
    </row>
    <row r="534" spans="1:1">
      <c r="A534" s="19"/>
    </row>
    <row r="535" spans="1:1">
      <c r="A535" s="19"/>
    </row>
    <row r="536" spans="1:1">
      <c r="A536" s="19"/>
    </row>
    <row r="537" spans="1:1">
      <c r="A537" s="19"/>
    </row>
    <row r="538" spans="1:1">
      <c r="A538" s="19"/>
    </row>
    <row r="539" spans="1:1">
      <c r="A539" s="19"/>
    </row>
    <row r="540" spans="1:1">
      <c r="A540" s="19"/>
    </row>
    <row r="541" spans="1:1">
      <c r="A541" s="19"/>
    </row>
    <row r="542" spans="1:1">
      <c r="A542" s="19"/>
    </row>
    <row r="543" spans="1:1">
      <c r="A543" s="19"/>
    </row>
    <row r="544" spans="1:1">
      <c r="A544" s="19"/>
    </row>
    <row r="545" spans="1:1">
      <c r="A545" s="19"/>
    </row>
    <row r="546" spans="1:1">
      <c r="A546" s="19"/>
    </row>
    <row r="547" spans="1:1">
      <c r="A547" s="19"/>
    </row>
    <row r="548" spans="1:1">
      <c r="A548" s="19"/>
    </row>
    <row r="549" spans="1:1">
      <c r="A549" s="19"/>
    </row>
    <row r="550" spans="1:1">
      <c r="A550" s="19"/>
    </row>
    <row r="551" spans="1:1">
      <c r="A551" s="19"/>
    </row>
    <row r="552" spans="1:1">
      <c r="A552" s="19"/>
    </row>
    <row r="553" spans="1:1">
      <c r="A553" s="19"/>
    </row>
    <row r="554" spans="1:1">
      <c r="A554" s="19"/>
    </row>
    <row r="555" spans="1:1">
      <c r="A555" s="19"/>
    </row>
    <row r="556" spans="1:1">
      <c r="A556" s="19"/>
    </row>
    <row r="557" spans="1:1">
      <c r="A557" s="19"/>
    </row>
    <row r="558" spans="1:1">
      <c r="A558" s="19"/>
    </row>
    <row r="559" spans="1:1">
      <c r="A559" s="19"/>
    </row>
    <row r="560" spans="1:1">
      <c r="A560" s="19"/>
    </row>
    <row r="561" spans="1:1">
      <c r="A561" s="19"/>
    </row>
    <row r="562" spans="1:1">
      <c r="A562" s="19"/>
    </row>
    <row r="563" spans="1:1">
      <c r="A563" s="19"/>
    </row>
    <row r="564" spans="1:1">
      <c r="A564" s="19"/>
    </row>
    <row r="565" spans="1:1">
      <c r="A565" s="19"/>
    </row>
    <row r="566" spans="1:1">
      <c r="A566" s="19"/>
    </row>
    <row r="567" spans="1:1">
      <c r="A567" s="19"/>
    </row>
    <row r="568" spans="1:1">
      <c r="A568" s="19"/>
    </row>
    <row r="569" spans="1:1">
      <c r="A569" s="19"/>
    </row>
    <row r="570" spans="1:1">
      <c r="A570" s="19"/>
    </row>
    <row r="571" spans="1:1">
      <c r="A571" s="19"/>
    </row>
    <row r="572" spans="1:1">
      <c r="A572" s="19"/>
    </row>
    <row r="573" spans="1:1">
      <c r="A573" s="19"/>
    </row>
    <row r="574" spans="1:1">
      <c r="A574" s="19"/>
    </row>
    <row r="575" spans="1:1">
      <c r="A575" s="19"/>
    </row>
    <row r="576" spans="1:1">
      <c r="A576" s="19"/>
    </row>
    <row r="577" spans="1:1">
      <c r="A577" s="19"/>
    </row>
    <row r="578" spans="1:1">
      <c r="A578" s="19"/>
    </row>
    <row r="579" spans="1:1">
      <c r="A579" s="19"/>
    </row>
    <row r="580" spans="1:1">
      <c r="A580" s="19"/>
    </row>
    <row r="581" spans="1:1">
      <c r="A581" s="19"/>
    </row>
    <row r="582" spans="1:1">
      <c r="A582" s="19"/>
    </row>
    <row r="583" spans="1:1">
      <c r="A583" s="19"/>
    </row>
    <row r="584" spans="1:1">
      <c r="A584" s="19"/>
    </row>
    <row r="585" spans="1:1">
      <c r="A585" s="19"/>
    </row>
    <row r="586" spans="1:1">
      <c r="A586" s="19"/>
    </row>
    <row r="587" spans="1:1">
      <c r="A587" s="19"/>
    </row>
    <row r="588" spans="1:1">
      <c r="A588" s="19"/>
    </row>
    <row r="589" spans="1:1">
      <c r="A589" s="19"/>
    </row>
    <row r="590" spans="1:1">
      <c r="A590" s="19"/>
    </row>
    <row r="591" spans="1:1">
      <c r="A591" s="19"/>
    </row>
    <row r="592" spans="1:1">
      <c r="A592" s="19"/>
    </row>
    <row r="593" spans="1:1">
      <c r="A593" s="19"/>
    </row>
    <row r="594" spans="1:1">
      <c r="A594" s="19"/>
    </row>
    <row r="595" spans="1:1">
      <c r="A595" s="19"/>
    </row>
    <row r="596" spans="1:1">
      <c r="A596" s="19"/>
    </row>
    <row r="597" spans="1:1">
      <c r="A597" s="19"/>
    </row>
    <row r="598" spans="1:1">
      <c r="A598" s="19"/>
    </row>
    <row r="599" spans="1:1">
      <c r="A599" s="19"/>
    </row>
    <row r="600" spans="1:1">
      <c r="A600" s="19"/>
    </row>
    <row r="601" spans="1:1">
      <c r="A601" s="19"/>
    </row>
    <row r="602" spans="1:1">
      <c r="A602" s="19"/>
    </row>
    <row r="603" spans="1:1">
      <c r="A603" s="19"/>
    </row>
    <row r="604" spans="1:1">
      <c r="A604" s="19"/>
    </row>
    <row r="605" spans="1:1">
      <c r="A605" s="19"/>
    </row>
    <row r="606" spans="1:1">
      <c r="A606" s="19"/>
    </row>
    <row r="607" spans="1:1">
      <c r="A607" s="19"/>
    </row>
    <row r="608" spans="1:1">
      <c r="A608" s="19"/>
    </row>
    <row r="609" spans="1:1">
      <c r="A609" s="19"/>
    </row>
    <row r="610" spans="1:1">
      <c r="A610" s="19"/>
    </row>
    <row r="611" spans="1:1">
      <c r="A611" s="19"/>
    </row>
    <row r="612" spans="1:1">
      <c r="A612" s="19"/>
    </row>
    <row r="613" spans="1:1">
      <c r="A613" s="19"/>
    </row>
    <row r="614" spans="1:1">
      <c r="A614" s="19"/>
    </row>
    <row r="615" spans="1:1">
      <c r="A615" s="19"/>
    </row>
    <row r="616" spans="1:1">
      <c r="A616" s="19"/>
    </row>
    <row r="617" spans="1:1">
      <c r="A617" s="19"/>
    </row>
    <row r="618" spans="1:1">
      <c r="A618" s="19"/>
    </row>
    <row r="619" spans="1:1">
      <c r="A619" s="19"/>
    </row>
    <row r="620" spans="1:1">
      <c r="A620" s="19"/>
    </row>
    <row r="621" spans="1:1">
      <c r="A621" s="19"/>
    </row>
    <row r="622" spans="1:1">
      <c r="A622" s="19"/>
    </row>
    <row r="623" spans="1:1">
      <c r="A623" s="19"/>
    </row>
    <row r="624" spans="1:1">
      <c r="A624" s="19"/>
    </row>
    <row r="625" spans="1:1">
      <c r="A625" s="19"/>
    </row>
    <row r="626" spans="1:1">
      <c r="A626" s="19"/>
    </row>
    <row r="627" spans="1:1">
      <c r="A627" s="19"/>
    </row>
    <row r="628" spans="1:1">
      <c r="A628" s="19"/>
    </row>
    <row r="629" spans="1:1">
      <c r="A629" s="19"/>
    </row>
    <row r="630" spans="1:1">
      <c r="A630" s="19"/>
    </row>
    <row r="631" spans="1:1">
      <c r="A631" s="19"/>
    </row>
    <row r="632" spans="1:1">
      <c r="A632" s="19"/>
    </row>
    <row r="633" spans="1:1">
      <c r="A633" s="19"/>
    </row>
    <row r="634" spans="1:1">
      <c r="A634" s="19"/>
    </row>
    <row r="635" spans="1:1">
      <c r="A635" s="19"/>
    </row>
    <row r="636" spans="1:1">
      <c r="A636" s="19"/>
    </row>
    <row r="637" spans="1:1">
      <c r="A637" s="19"/>
    </row>
    <row r="638" spans="1:1">
      <c r="A638" s="19"/>
    </row>
    <row r="639" spans="1:1">
      <c r="A639" s="19"/>
    </row>
    <row r="640" spans="1:1">
      <c r="A640" s="19"/>
    </row>
    <row r="641" spans="1:1">
      <c r="A641" s="19"/>
    </row>
    <row r="642" spans="1:1">
      <c r="A642" s="19"/>
    </row>
    <row r="643" spans="1:1">
      <c r="A643" s="19"/>
    </row>
    <row r="644" spans="1:1">
      <c r="A644" s="19"/>
    </row>
    <row r="645" spans="1:1">
      <c r="A645" s="19"/>
    </row>
    <row r="646" spans="1:1">
      <c r="A646" s="19"/>
    </row>
    <row r="647" spans="1:1">
      <c r="A647" s="19"/>
    </row>
    <row r="648" spans="1:1">
      <c r="A648" s="19"/>
    </row>
    <row r="649" spans="1:1">
      <c r="A649" s="19"/>
    </row>
    <row r="650" spans="1:1">
      <c r="A650" s="19"/>
    </row>
    <row r="651" spans="1:1">
      <c r="A651" s="19"/>
    </row>
    <row r="652" spans="1:1">
      <c r="A652" s="19"/>
    </row>
    <row r="653" spans="1:1">
      <c r="A653" s="19"/>
    </row>
    <row r="654" spans="1:1">
      <c r="A654" s="19"/>
    </row>
    <row r="655" spans="1:1">
      <c r="A655" s="19"/>
    </row>
    <row r="656" spans="1:1">
      <c r="A656" s="19"/>
    </row>
    <row r="657" spans="1:1">
      <c r="A657" s="19"/>
    </row>
    <row r="658" spans="1:1">
      <c r="A658" s="19"/>
    </row>
    <row r="659" spans="1:1">
      <c r="A659" s="19"/>
    </row>
    <row r="660" spans="1:1">
      <c r="A660" s="19"/>
    </row>
    <row r="661" spans="1:1">
      <c r="A661" s="19"/>
    </row>
    <row r="662" spans="1:1">
      <c r="A662" s="19"/>
    </row>
    <row r="663" spans="1:1">
      <c r="A663" s="19"/>
    </row>
    <row r="664" spans="1:1">
      <c r="A664" s="19"/>
    </row>
    <row r="665" spans="1:1">
      <c r="A665" s="19"/>
    </row>
    <row r="666" spans="1:1">
      <c r="A666" s="19"/>
    </row>
    <row r="667" spans="1:1">
      <c r="A667" s="19"/>
    </row>
    <row r="668" spans="1:1">
      <c r="A668" s="19"/>
    </row>
    <row r="669" spans="1:1">
      <c r="A669" s="19"/>
    </row>
    <row r="670" spans="1:1">
      <c r="A670" s="19"/>
    </row>
    <row r="671" spans="1:1">
      <c r="A671" s="19"/>
    </row>
    <row r="672" spans="1:1">
      <c r="A672" s="19"/>
    </row>
    <row r="673" spans="1:1">
      <c r="A673" s="19"/>
    </row>
    <row r="674" spans="1:1">
      <c r="A674" s="19"/>
    </row>
    <row r="675" spans="1:1">
      <c r="A675" s="19"/>
    </row>
    <row r="676" spans="1:1">
      <c r="A676" s="19"/>
    </row>
    <row r="677" spans="1:1">
      <c r="A677" s="19"/>
    </row>
    <row r="678" spans="1:1">
      <c r="A678" s="19"/>
    </row>
    <row r="679" spans="1:1">
      <c r="A679" s="19"/>
    </row>
    <row r="680" spans="1:1">
      <c r="A680" s="19"/>
    </row>
    <row r="681" spans="1:1">
      <c r="A681" s="19"/>
    </row>
    <row r="682" spans="1:1">
      <c r="A682" s="19"/>
    </row>
    <row r="683" spans="1:1">
      <c r="A683" s="19"/>
    </row>
    <row r="684" spans="1:1">
      <c r="A684" s="19"/>
    </row>
    <row r="685" spans="1:1">
      <c r="A685" s="19"/>
    </row>
    <row r="686" spans="1:1">
      <c r="A686" s="19"/>
    </row>
    <row r="687" spans="1:1">
      <c r="A687" s="19"/>
    </row>
    <row r="688" spans="1:1">
      <c r="A688" s="19"/>
    </row>
    <row r="689" spans="1:1">
      <c r="A689" s="19"/>
    </row>
    <row r="690" spans="1:1">
      <c r="A690" s="19"/>
    </row>
    <row r="691" spans="1:1">
      <c r="A691" s="19"/>
    </row>
    <row r="692" spans="1:1">
      <c r="A692" s="19"/>
    </row>
    <row r="693" spans="1:1">
      <c r="A693" s="19"/>
    </row>
    <row r="694" spans="1:1">
      <c r="A694" s="19"/>
    </row>
    <row r="695" spans="1:1">
      <c r="A695" s="19"/>
    </row>
    <row r="696" spans="1:1">
      <c r="A696" s="19"/>
    </row>
    <row r="697" spans="1:1">
      <c r="A697" s="19"/>
    </row>
    <row r="698" spans="1:1">
      <c r="A698" s="19"/>
    </row>
    <row r="699" spans="1:1">
      <c r="A699" s="19"/>
    </row>
    <row r="700" spans="1:1">
      <c r="A700" s="19"/>
    </row>
    <row r="701" spans="1:1">
      <c r="A701" s="19"/>
    </row>
    <row r="702" spans="1:1">
      <c r="A702" s="19"/>
    </row>
    <row r="703" spans="1:1">
      <c r="A703" s="19"/>
    </row>
    <row r="704" spans="1:1">
      <c r="A704" s="19"/>
    </row>
    <row r="705" spans="1:1">
      <c r="A705" s="19"/>
    </row>
    <row r="706" spans="1:1">
      <c r="A706" s="19"/>
    </row>
    <row r="707" spans="1:1">
      <c r="A707" s="19"/>
    </row>
    <row r="708" spans="1:1">
      <c r="A708" s="19"/>
    </row>
    <row r="709" spans="1:1">
      <c r="A709" s="19"/>
    </row>
    <row r="710" spans="1:1">
      <c r="A710" s="19"/>
    </row>
    <row r="711" spans="1:1">
      <c r="A711" s="19"/>
    </row>
    <row r="712" spans="1:1">
      <c r="A712" s="19"/>
    </row>
    <row r="713" spans="1:1">
      <c r="A713" s="19"/>
    </row>
    <row r="714" spans="1:1">
      <c r="A714" s="19"/>
    </row>
    <row r="715" spans="1:1">
      <c r="A715" s="19"/>
    </row>
    <row r="716" spans="1:1">
      <c r="A716" s="19"/>
    </row>
    <row r="717" spans="1:1">
      <c r="A717" s="19"/>
    </row>
    <row r="718" spans="1:1">
      <c r="A718" s="19"/>
    </row>
    <row r="719" spans="1:1">
      <c r="A719" s="19"/>
    </row>
    <row r="720" spans="1:1">
      <c r="A720" s="19"/>
    </row>
    <row r="721" spans="1:1">
      <c r="A721" s="19"/>
    </row>
    <row r="722" spans="1:1">
      <c r="A722" s="19"/>
    </row>
    <row r="723" spans="1:1">
      <c r="A723" s="19"/>
    </row>
    <row r="724" spans="1:1">
      <c r="A724" s="19"/>
    </row>
    <row r="725" spans="1:1">
      <c r="A725" s="19"/>
    </row>
    <row r="726" spans="1:1">
      <c r="A726" s="19"/>
    </row>
    <row r="727" spans="1:1">
      <c r="A727" s="19"/>
    </row>
    <row r="728" spans="1:1">
      <c r="A728" s="19"/>
    </row>
    <row r="729" spans="1:1">
      <c r="A729" s="19"/>
    </row>
    <row r="730" spans="1:1">
      <c r="A730" s="19"/>
    </row>
    <row r="731" spans="1:1">
      <c r="A731" s="19"/>
    </row>
    <row r="732" spans="1:1">
      <c r="A732" s="19"/>
    </row>
    <row r="733" spans="1:1">
      <c r="A733" s="19"/>
    </row>
    <row r="734" spans="1:1">
      <c r="A734" s="19"/>
    </row>
    <row r="735" spans="1:1">
      <c r="A735" s="19"/>
    </row>
    <row r="736" spans="1:1">
      <c r="A736" s="19"/>
    </row>
    <row r="737" spans="1:1">
      <c r="A737" s="19"/>
    </row>
    <row r="738" spans="1:1">
      <c r="A738" s="19"/>
    </row>
    <row r="739" spans="1:1">
      <c r="A739" s="19"/>
    </row>
    <row r="740" spans="1:1">
      <c r="A740" s="19"/>
    </row>
    <row r="741" spans="1:1">
      <c r="A741" s="19"/>
    </row>
    <row r="742" spans="1:1">
      <c r="A742" s="19"/>
    </row>
    <row r="743" spans="1:1">
      <c r="A743" s="19"/>
    </row>
    <row r="744" spans="1:1">
      <c r="A744" s="19"/>
    </row>
    <row r="745" spans="1:1">
      <c r="A745" s="19"/>
    </row>
    <row r="746" spans="1:1">
      <c r="A746" s="19"/>
    </row>
    <row r="747" spans="1:1">
      <c r="A747" s="19"/>
    </row>
    <row r="748" spans="1:1">
      <c r="A748" s="19"/>
    </row>
    <row r="749" spans="1:1">
      <c r="A749" s="19"/>
    </row>
    <row r="750" spans="1:1">
      <c r="A750" s="19"/>
    </row>
    <row r="751" spans="1:1">
      <c r="A751" s="19"/>
    </row>
    <row r="752" spans="1:1">
      <c r="A752" s="19"/>
    </row>
    <row r="753" spans="1:1">
      <c r="A753" s="19"/>
    </row>
    <row r="754" spans="1:1">
      <c r="A754" s="19"/>
    </row>
    <row r="755" spans="1:1">
      <c r="A755" s="19"/>
    </row>
    <row r="756" spans="1:1">
      <c r="A756" s="19"/>
    </row>
    <row r="757" spans="1:1">
      <c r="A757" s="19"/>
    </row>
    <row r="758" spans="1:1">
      <c r="A758" s="19"/>
    </row>
    <row r="759" spans="1:1">
      <c r="A759" s="19"/>
    </row>
    <row r="760" spans="1:1">
      <c r="A760" s="19"/>
    </row>
    <row r="761" spans="1:1">
      <c r="A761" s="19"/>
    </row>
    <row r="762" spans="1:1">
      <c r="A762" s="19"/>
    </row>
    <row r="763" spans="1:1">
      <c r="A763" s="19"/>
    </row>
    <row r="764" spans="1:1">
      <c r="A764" s="19"/>
    </row>
    <row r="765" spans="1:1">
      <c r="A765" s="19"/>
    </row>
    <row r="766" spans="1:1">
      <c r="A766" s="19"/>
    </row>
    <row r="767" spans="1:1">
      <c r="A767" s="19"/>
    </row>
    <row r="768" spans="1:1">
      <c r="A768" s="19"/>
    </row>
    <row r="769" spans="1:1">
      <c r="A769" s="19"/>
    </row>
    <row r="770" spans="1:1">
      <c r="A770" s="19"/>
    </row>
    <row r="771" spans="1:1">
      <c r="A771" s="19"/>
    </row>
    <row r="772" spans="1:1">
      <c r="A772" s="19"/>
    </row>
    <row r="773" spans="1:1">
      <c r="A773" s="19"/>
    </row>
    <row r="774" spans="1:1">
      <c r="A774" s="19"/>
    </row>
    <row r="775" spans="1:1">
      <c r="A775" s="19"/>
    </row>
    <row r="776" spans="1:1">
      <c r="A776" s="19"/>
    </row>
    <row r="777" spans="1:1">
      <c r="A777" s="19"/>
    </row>
    <row r="778" spans="1:1">
      <c r="A778" s="19"/>
    </row>
    <row r="779" spans="1:1">
      <c r="A779" s="19"/>
    </row>
    <row r="780" spans="1:1">
      <c r="A780" s="19"/>
    </row>
    <row r="781" spans="1:1">
      <c r="A781" s="19"/>
    </row>
    <row r="782" spans="1:1">
      <c r="A782" s="19"/>
    </row>
    <row r="783" spans="1:1">
      <c r="A783" s="19"/>
    </row>
    <row r="784" spans="1:1">
      <c r="A784" s="19"/>
    </row>
    <row r="785" spans="1:1">
      <c r="A785" s="19"/>
    </row>
    <row r="786" spans="1:1">
      <c r="A786" s="19"/>
    </row>
    <row r="787" spans="1:1">
      <c r="A787" s="19"/>
    </row>
    <row r="788" spans="1:1">
      <c r="A788" s="19"/>
    </row>
    <row r="789" spans="1:1">
      <c r="A789" s="19"/>
    </row>
    <row r="790" spans="1:1">
      <c r="A790" s="19"/>
    </row>
    <row r="791" spans="1:1">
      <c r="A791" s="19"/>
    </row>
    <row r="792" spans="1:1">
      <c r="A792" s="19"/>
    </row>
    <row r="793" spans="1:1">
      <c r="A793" s="19"/>
    </row>
    <row r="794" spans="1:1">
      <c r="A794" s="19"/>
    </row>
    <row r="795" spans="1:1">
      <c r="A795" s="19"/>
    </row>
    <row r="796" spans="1:1">
      <c r="A796" s="19"/>
    </row>
    <row r="797" spans="1:1">
      <c r="A797" s="19"/>
    </row>
    <row r="798" spans="1:1">
      <c r="A798" s="19"/>
    </row>
    <row r="799" spans="1:1">
      <c r="A799" s="19"/>
    </row>
    <row r="800" spans="1:1">
      <c r="A800" s="19"/>
    </row>
    <row r="801" spans="1:1">
      <c r="A801" s="19"/>
    </row>
    <row r="802" spans="1:1">
      <c r="A802" s="19"/>
    </row>
    <row r="803" spans="1:1">
      <c r="A803" s="19"/>
    </row>
    <row r="804" spans="1:1">
      <c r="A804" s="19"/>
    </row>
    <row r="805" spans="1:1">
      <c r="A805" s="19"/>
    </row>
    <row r="806" spans="1:1">
      <c r="A806" s="19"/>
    </row>
    <row r="807" spans="1:1">
      <c r="A807" s="19"/>
    </row>
    <row r="808" spans="1:1">
      <c r="A808" s="19"/>
    </row>
    <row r="809" spans="1:1">
      <c r="A809" s="19"/>
    </row>
    <row r="810" spans="1:1">
      <c r="A810" s="19"/>
    </row>
    <row r="811" spans="1:1">
      <c r="A811" s="19"/>
    </row>
    <row r="812" spans="1:1">
      <c r="A812" s="19"/>
    </row>
    <row r="813" spans="1:1">
      <c r="A813" s="19"/>
    </row>
    <row r="814" spans="1:1">
      <c r="A814" s="19"/>
    </row>
    <row r="815" spans="1:1">
      <c r="A815" s="19"/>
    </row>
    <row r="816" spans="1:1">
      <c r="A816" s="19"/>
    </row>
    <row r="817" spans="1:1">
      <c r="A817" s="19"/>
    </row>
    <row r="818" spans="1:1">
      <c r="A818" s="19"/>
    </row>
    <row r="819" spans="1:1">
      <c r="A819" s="19"/>
    </row>
    <row r="820" spans="1:1">
      <c r="A820" s="19"/>
    </row>
    <row r="821" spans="1:1">
      <c r="A821" s="19"/>
    </row>
    <row r="822" spans="1:1">
      <c r="A822" s="19"/>
    </row>
    <row r="823" spans="1:1">
      <c r="A823" s="19"/>
    </row>
    <row r="824" spans="1:1">
      <c r="A824" s="19"/>
    </row>
    <row r="825" spans="1:1">
      <c r="A825" s="19"/>
    </row>
    <row r="826" spans="1:1">
      <c r="A826" s="19"/>
    </row>
    <row r="827" spans="1:1">
      <c r="A827" s="19"/>
    </row>
    <row r="828" spans="1:1">
      <c r="A828" s="19"/>
    </row>
    <row r="829" spans="1:1">
      <c r="A829" s="19"/>
    </row>
    <row r="830" spans="1:1">
      <c r="A830" s="19"/>
    </row>
    <row r="831" spans="1:1">
      <c r="A831" s="19"/>
    </row>
    <row r="832" spans="1:1">
      <c r="A832" s="19"/>
    </row>
    <row r="833" spans="1:1">
      <c r="A833" s="19"/>
    </row>
    <row r="834" spans="1:1">
      <c r="A834" s="19"/>
    </row>
    <row r="835" spans="1:1">
      <c r="A835" s="19"/>
    </row>
    <row r="836" spans="1:1">
      <c r="A836" s="19"/>
    </row>
    <row r="837" spans="1:1">
      <c r="A837" s="19"/>
    </row>
    <row r="838" spans="1:1">
      <c r="A838" s="19"/>
    </row>
    <row r="839" spans="1:1">
      <c r="A839" s="19"/>
    </row>
    <row r="840" spans="1:1">
      <c r="A840" s="19"/>
    </row>
    <row r="841" spans="1:1">
      <c r="A841" s="19"/>
    </row>
    <row r="842" spans="1:1">
      <c r="A842" s="19"/>
    </row>
    <row r="843" spans="1:1">
      <c r="A843" s="19"/>
    </row>
    <row r="844" spans="1:1">
      <c r="A844" s="19"/>
    </row>
    <row r="845" spans="1:1">
      <c r="A845" s="19"/>
    </row>
    <row r="846" spans="1:1">
      <c r="A846" s="19"/>
    </row>
    <row r="847" spans="1:1">
      <c r="A847" s="19"/>
    </row>
    <row r="848" spans="1:1">
      <c r="A848" s="19"/>
    </row>
    <row r="849" spans="1:1">
      <c r="A849" s="19"/>
    </row>
    <row r="850" spans="1:1">
      <c r="A850" s="19"/>
    </row>
    <row r="851" spans="1:1">
      <c r="A851" s="19"/>
    </row>
    <row r="852" spans="1:1">
      <c r="A852" s="19"/>
    </row>
    <row r="853" spans="1:1">
      <c r="A853" s="19"/>
    </row>
    <row r="854" spans="1:1">
      <c r="A854" s="19"/>
    </row>
    <row r="855" spans="1:1">
      <c r="A855" s="19"/>
    </row>
    <row r="856" spans="1:1">
      <c r="A856" s="19"/>
    </row>
    <row r="857" spans="1:1">
      <c r="A857" s="19"/>
    </row>
    <row r="858" spans="1:1">
      <c r="A858" s="19"/>
    </row>
    <row r="859" spans="1:1">
      <c r="A859" s="19"/>
    </row>
    <row r="860" spans="1:1">
      <c r="A860" s="19"/>
    </row>
    <row r="861" spans="1:1">
      <c r="A861" s="19"/>
    </row>
    <row r="862" spans="1:1">
      <c r="A862" s="19"/>
    </row>
    <row r="863" spans="1:1">
      <c r="A863" s="19"/>
    </row>
    <row r="864" spans="1:1">
      <c r="A864" s="19"/>
    </row>
    <row r="865" spans="1:1">
      <c r="A865" s="19"/>
    </row>
    <row r="866" spans="1:1">
      <c r="A866" s="19"/>
    </row>
    <row r="867" spans="1:1">
      <c r="A867" s="19"/>
    </row>
    <row r="868" spans="1:1">
      <c r="A868" s="19"/>
    </row>
    <row r="869" spans="1:1">
      <c r="A869" s="19"/>
    </row>
    <row r="870" spans="1:1">
      <c r="A870" s="19"/>
    </row>
    <row r="871" spans="1:1">
      <c r="A871" s="19"/>
    </row>
    <row r="872" spans="1:1">
      <c r="A872" s="19"/>
    </row>
    <row r="873" spans="1:1">
      <c r="A873" s="19"/>
    </row>
    <row r="874" spans="1:1">
      <c r="A874" s="19"/>
    </row>
    <row r="875" spans="1:1">
      <c r="A875" s="19"/>
    </row>
    <row r="876" spans="1:1">
      <c r="A876" s="19"/>
    </row>
    <row r="877" spans="1:1">
      <c r="A877" s="19"/>
    </row>
    <row r="878" spans="1:1">
      <c r="A878" s="19"/>
    </row>
    <row r="879" spans="1:1">
      <c r="A879" s="19"/>
    </row>
    <row r="880" spans="1:1">
      <c r="A880" s="19"/>
    </row>
    <row r="881" spans="1:1">
      <c r="A881" s="19"/>
    </row>
    <row r="882" spans="1:1">
      <c r="A882" s="19"/>
    </row>
    <row r="883" spans="1:1">
      <c r="A883" s="19"/>
    </row>
    <row r="884" spans="1:1">
      <c r="A884" s="19"/>
    </row>
    <row r="885" spans="1:1">
      <c r="A885" s="19"/>
    </row>
    <row r="886" spans="1:1">
      <c r="A886" s="19"/>
    </row>
    <row r="887" spans="1:1">
      <c r="A887" s="19"/>
    </row>
    <row r="888" spans="1:1">
      <c r="A888" s="19"/>
    </row>
    <row r="889" spans="1:1">
      <c r="A889" s="19"/>
    </row>
    <row r="890" spans="1:1">
      <c r="A890" s="19"/>
    </row>
    <row r="891" spans="1:1">
      <c r="A891" s="19"/>
    </row>
    <row r="892" spans="1:1">
      <c r="A892" s="19"/>
    </row>
    <row r="893" spans="1:1">
      <c r="A893" s="19"/>
    </row>
    <row r="894" spans="1:1">
      <c r="A894" s="19"/>
    </row>
    <row r="895" spans="1:1">
      <c r="A895" s="19"/>
    </row>
    <row r="896" spans="1:1">
      <c r="A896" s="19"/>
    </row>
    <row r="897" spans="1:1">
      <c r="A897" s="19"/>
    </row>
    <row r="898" spans="1:1">
      <c r="A898" s="19"/>
    </row>
    <row r="899" spans="1:1">
      <c r="A899" s="19"/>
    </row>
    <row r="900" spans="1:1">
      <c r="A900" s="19"/>
    </row>
    <row r="901" spans="1:1">
      <c r="A901" s="19"/>
    </row>
    <row r="902" spans="1:1">
      <c r="A902" s="19"/>
    </row>
    <row r="903" spans="1:1">
      <c r="A903" s="19"/>
    </row>
    <row r="904" spans="1:1">
      <c r="A904" s="19"/>
    </row>
    <row r="905" spans="1:1">
      <c r="A905" s="19"/>
    </row>
    <row r="906" spans="1:1">
      <c r="A906" s="19"/>
    </row>
    <row r="907" spans="1:1">
      <c r="A907" s="19"/>
    </row>
    <row r="908" spans="1:1">
      <c r="A908" s="19"/>
    </row>
    <row r="909" spans="1:1">
      <c r="A909" s="19"/>
    </row>
    <row r="910" spans="1:1">
      <c r="A910" s="19"/>
    </row>
    <row r="911" spans="1:1">
      <c r="A911" s="19"/>
    </row>
    <row r="912" spans="1:1">
      <c r="A912" s="19"/>
    </row>
    <row r="913" spans="1:1">
      <c r="A913" s="19"/>
    </row>
    <row r="914" spans="1:1">
      <c r="A914" s="19"/>
    </row>
    <row r="915" spans="1:1">
      <c r="A915" s="19"/>
    </row>
    <row r="916" spans="1:1">
      <c r="A916" s="19"/>
    </row>
    <row r="917" spans="1:1">
      <c r="A917" s="19"/>
    </row>
    <row r="918" spans="1:1">
      <c r="A918" s="19"/>
    </row>
    <row r="919" spans="1:1">
      <c r="A919" s="19"/>
    </row>
    <row r="920" spans="1:1">
      <c r="A920" s="19"/>
    </row>
    <row r="921" spans="1:1">
      <c r="A921" s="19"/>
    </row>
    <row r="922" spans="1:1">
      <c r="A922" s="19"/>
    </row>
    <row r="923" spans="1:1">
      <c r="A923" s="19"/>
    </row>
    <row r="924" spans="1:1">
      <c r="A924" s="19"/>
    </row>
    <row r="925" spans="1:1">
      <c r="A925" s="19"/>
    </row>
    <row r="926" spans="1:1">
      <c r="A926" s="19"/>
    </row>
    <row r="927" spans="1:1">
      <c r="A927" s="19"/>
    </row>
    <row r="928" spans="1:1">
      <c r="A928" s="19"/>
    </row>
    <row r="929" spans="1:1">
      <c r="A929" s="19"/>
    </row>
    <row r="930" spans="1:1">
      <c r="A930" s="19"/>
    </row>
    <row r="931" spans="1:1">
      <c r="A931" s="19"/>
    </row>
    <row r="932" spans="1:1">
      <c r="A932" s="19"/>
    </row>
    <row r="933" spans="1:1">
      <c r="A933" s="19"/>
    </row>
    <row r="934" spans="1:1">
      <c r="A934" s="19"/>
    </row>
    <row r="935" spans="1:1">
      <c r="A935" s="19"/>
    </row>
    <row r="936" spans="1:1">
      <c r="A936" s="19"/>
    </row>
    <row r="937" spans="1:1">
      <c r="A937" s="19"/>
    </row>
    <row r="938" spans="1:1">
      <c r="A938" s="19"/>
    </row>
    <row r="939" spans="1:1">
      <c r="A939" s="19"/>
    </row>
    <row r="940" spans="1:1">
      <c r="A940" s="19"/>
    </row>
    <row r="941" spans="1:1">
      <c r="A941" s="19"/>
    </row>
    <row r="942" spans="1:1">
      <c r="A942" s="19"/>
    </row>
    <row r="943" spans="1:1">
      <c r="A943" s="19"/>
    </row>
    <row r="944" spans="1:1">
      <c r="A944" s="19"/>
    </row>
    <row r="945" spans="1:1">
      <c r="A945" s="19"/>
    </row>
    <row r="946" spans="1:1">
      <c r="A946" s="19"/>
    </row>
    <row r="947" spans="1:1">
      <c r="A947" s="19"/>
    </row>
    <row r="948" spans="1:1">
      <c r="A948" s="19"/>
    </row>
    <row r="949" spans="1:1">
      <c r="A949" s="19"/>
    </row>
    <row r="950" spans="1:1">
      <c r="A950" s="19"/>
    </row>
    <row r="951" spans="1:1">
      <c r="A951" s="19"/>
    </row>
    <row r="952" spans="1:1">
      <c r="A952" s="19"/>
    </row>
    <row r="953" spans="1:1">
      <c r="A953" s="19"/>
    </row>
    <row r="954" spans="1:1">
      <c r="A954" s="19"/>
    </row>
    <row r="955" spans="1:1">
      <c r="A955" s="19"/>
    </row>
    <row r="956" spans="1:1">
      <c r="A956" s="19"/>
    </row>
    <row r="957" spans="1:1">
      <c r="A957" s="19"/>
    </row>
    <row r="958" spans="1:1">
      <c r="A958" s="19"/>
    </row>
    <row r="959" spans="1:1">
      <c r="A959" s="19"/>
    </row>
    <row r="960" spans="1:1">
      <c r="A960" s="19"/>
    </row>
    <row r="961" spans="1:1">
      <c r="A961" s="19"/>
    </row>
    <row r="962" spans="1:1">
      <c r="A962" s="19"/>
    </row>
    <row r="963" spans="1:1">
      <c r="A963" s="19"/>
    </row>
    <row r="964" spans="1:1">
      <c r="A964" s="19"/>
    </row>
    <row r="965" spans="1:1">
      <c r="A965" s="19"/>
    </row>
    <row r="966" spans="1:1">
      <c r="A966" s="19"/>
    </row>
    <row r="967" spans="1:1">
      <c r="A967" s="19"/>
    </row>
    <row r="968" spans="1:1">
      <c r="A968" s="19"/>
    </row>
    <row r="969" spans="1:1">
      <c r="A969" s="19"/>
    </row>
    <row r="970" spans="1:1">
      <c r="A970" s="19"/>
    </row>
    <row r="971" spans="1:1">
      <c r="A971" s="19"/>
    </row>
    <row r="972" spans="1:1">
      <c r="A972" s="19"/>
    </row>
    <row r="973" spans="1:1">
      <c r="A973" s="19"/>
    </row>
    <row r="974" spans="1:1">
      <c r="A974" s="19"/>
    </row>
    <row r="975" spans="1:1">
      <c r="A975" s="19"/>
    </row>
    <row r="976" spans="1:1">
      <c r="A976" s="19"/>
    </row>
    <row r="977" spans="1:1">
      <c r="A977" s="19"/>
    </row>
    <row r="978" spans="1:1">
      <c r="A978" s="19"/>
    </row>
    <row r="979" spans="1:1">
      <c r="A979" s="19"/>
    </row>
    <row r="980" spans="1:1">
      <c r="A980" s="19"/>
    </row>
    <row r="981" spans="1:1">
      <c r="A981" s="19"/>
    </row>
    <row r="982" spans="1:1">
      <c r="A982" s="19"/>
    </row>
    <row r="983" spans="1:1">
      <c r="A983" s="19"/>
    </row>
    <row r="984" spans="1:1">
      <c r="A984" s="19"/>
    </row>
    <row r="985" spans="1:1">
      <c r="A985" s="19"/>
    </row>
    <row r="986" spans="1:1">
      <c r="A986" s="19"/>
    </row>
    <row r="987" spans="1:1">
      <c r="A987" s="19"/>
    </row>
    <row r="988" spans="1:1">
      <c r="A988" s="19"/>
    </row>
    <row r="989" spans="1:1">
      <c r="A989" s="19"/>
    </row>
    <row r="990" spans="1:1">
      <c r="A990" s="19"/>
    </row>
    <row r="991" spans="1:1">
      <c r="A991" s="19"/>
    </row>
    <row r="992" spans="1:1">
      <c r="A992" s="19"/>
    </row>
    <row r="993" spans="1:1">
      <c r="A993" s="19"/>
    </row>
    <row r="994" spans="1:1">
      <c r="A994" s="19"/>
    </row>
    <row r="995" spans="1:1">
      <c r="A995" s="19"/>
    </row>
    <row r="996" spans="1:1">
      <c r="A996" s="19"/>
    </row>
    <row r="997" spans="1:1">
      <c r="A997" s="19"/>
    </row>
    <row r="998" spans="1:1">
      <c r="A998" s="19"/>
    </row>
    <row r="999" spans="1:1">
      <c r="A999" s="19"/>
    </row>
    <row r="1000" spans="1:1">
      <c r="A1000" s="19"/>
    </row>
    <row r="1001" spans="1:1">
      <c r="A1001" s="19"/>
    </row>
    <row r="1002" spans="1:1">
      <c r="A1002" s="19"/>
    </row>
    <row r="1003" spans="1:1">
      <c r="A1003" s="19"/>
    </row>
    <row r="1004" spans="1:1">
      <c r="A1004" s="19"/>
    </row>
    <row r="1005" spans="1:1">
      <c r="A1005" s="19"/>
    </row>
    <row r="1006" spans="1:1">
      <c r="A1006" s="19"/>
    </row>
    <row r="1007" spans="1:1">
      <c r="A1007" s="19"/>
    </row>
    <row r="1008" spans="1:1">
      <c r="A1008" s="19"/>
    </row>
    <row r="1009" spans="1:1">
      <c r="A1009" s="19"/>
    </row>
    <row r="1010" spans="1:1">
      <c r="A1010" s="19"/>
    </row>
    <row r="1011" spans="1:1">
      <c r="A1011" s="19"/>
    </row>
    <row r="1012" spans="1:1">
      <c r="A1012" s="19"/>
    </row>
    <row r="1013" spans="1:1">
      <c r="A1013" s="19"/>
    </row>
    <row r="1014" spans="1:1">
      <c r="A1014" s="19"/>
    </row>
    <row r="1015" spans="1:1">
      <c r="A1015" s="19"/>
    </row>
    <row r="1016" spans="1:1">
      <c r="A1016" s="19"/>
    </row>
    <row r="1017" spans="1:1">
      <c r="A1017" s="19"/>
    </row>
    <row r="1018" spans="1:1">
      <c r="A1018" s="19"/>
    </row>
    <row r="1019" spans="1:1">
      <c r="A1019" s="19"/>
    </row>
    <row r="1020" spans="1:1">
      <c r="A1020" s="19"/>
    </row>
    <row r="1021" spans="1:1">
      <c r="A1021" s="19"/>
    </row>
    <row r="1022" spans="1:1">
      <c r="A1022" s="19"/>
    </row>
    <row r="1023" spans="1:1">
      <c r="A1023" s="19"/>
    </row>
    <row r="1024" spans="1:1">
      <c r="A1024" s="19"/>
    </row>
    <row r="1025" spans="1:1">
      <c r="A1025" s="19"/>
    </row>
    <row r="1026" spans="1:1">
      <c r="A1026" s="19"/>
    </row>
    <row r="1027" spans="1:1">
      <c r="A1027" s="19"/>
    </row>
    <row r="1028" spans="1:1">
      <c r="A1028" s="19"/>
    </row>
    <row r="1029" spans="1:1">
      <c r="A1029" s="19"/>
    </row>
    <row r="1030" spans="1:1">
      <c r="A1030" s="19"/>
    </row>
    <row r="1031" spans="1:1">
      <c r="A1031" s="19"/>
    </row>
    <row r="1032" spans="1:1">
      <c r="A1032" s="19"/>
    </row>
    <row r="1033" spans="1:1">
      <c r="A1033" s="19"/>
    </row>
    <row r="1034" spans="1:1">
      <c r="A1034" s="19"/>
    </row>
    <row r="1035" spans="1:1">
      <c r="A1035" s="19"/>
    </row>
    <row r="1036" spans="1:1">
      <c r="A1036" s="19"/>
    </row>
    <row r="1037" spans="1:1">
      <c r="A1037" s="19"/>
    </row>
    <row r="1038" spans="1:1">
      <c r="A1038" s="19"/>
    </row>
    <row r="1039" spans="1:1">
      <c r="A1039" s="19"/>
    </row>
    <row r="1040" spans="1:1">
      <c r="A1040" s="19"/>
    </row>
    <row r="1041" spans="1:1">
      <c r="A1041" s="19"/>
    </row>
    <row r="1042" spans="1:1">
      <c r="A1042" s="19"/>
    </row>
    <row r="1043" spans="1:1">
      <c r="A1043" s="19"/>
    </row>
    <row r="1044" spans="1:1">
      <c r="A1044" s="19"/>
    </row>
    <row r="1045" spans="1:1">
      <c r="A1045" s="19"/>
    </row>
    <row r="1046" spans="1:1">
      <c r="A1046" s="19"/>
    </row>
    <row r="1047" spans="1:1">
      <c r="A1047" s="19"/>
    </row>
    <row r="1048" spans="1:1">
      <c r="A1048" s="19"/>
    </row>
    <row r="1049" spans="1:1">
      <c r="A1049" s="19"/>
    </row>
    <row r="1050" spans="1:1">
      <c r="A1050" s="19"/>
    </row>
    <row r="1051" spans="1:1">
      <c r="A1051" s="19"/>
    </row>
    <row r="1052" spans="1:1">
      <c r="A1052" s="19"/>
    </row>
    <row r="1053" spans="1:1">
      <c r="A1053" s="19"/>
    </row>
    <row r="1054" spans="1:1">
      <c r="A1054" s="19"/>
    </row>
    <row r="1055" spans="1:1">
      <c r="A1055" s="19"/>
    </row>
    <row r="1056" spans="1:1">
      <c r="A1056" s="19"/>
    </row>
    <row r="1057" spans="1:1">
      <c r="A1057" s="19"/>
    </row>
    <row r="1058" spans="1:1">
      <c r="A1058" s="19"/>
    </row>
    <row r="1059" spans="1:1">
      <c r="A1059" s="19"/>
    </row>
    <row r="1060" spans="1:1">
      <c r="A1060" s="19"/>
    </row>
    <row r="1061" spans="1:1">
      <c r="A1061" s="19"/>
    </row>
    <row r="1062" spans="1:1">
      <c r="A1062" s="19"/>
    </row>
    <row r="1063" spans="1:1">
      <c r="A1063" s="19"/>
    </row>
    <row r="1064" spans="1:1">
      <c r="A1064" s="19"/>
    </row>
    <row r="1065" spans="1:1">
      <c r="A1065" s="19"/>
    </row>
    <row r="1066" spans="1:1">
      <c r="A1066" s="19"/>
    </row>
    <row r="1067" spans="1:1">
      <c r="A1067" s="19"/>
    </row>
    <row r="1068" spans="1:1">
      <c r="A1068" s="19"/>
    </row>
    <row r="1069" spans="1:1">
      <c r="A1069" s="19"/>
    </row>
    <row r="1070" spans="1:1">
      <c r="A1070" s="19"/>
    </row>
    <row r="1071" spans="1:1">
      <c r="A1071" s="19"/>
    </row>
    <row r="1072" spans="1:1">
      <c r="A1072" s="19"/>
    </row>
    <row r="1073" spans="1:1">
      <c r="A1073" s="19"/>
    </row>
    <row r="1074" spans="1:1">
      <c r="A1074" s="19"/>
    </row>
    <row r="1075" spans="1:1">
      <c r="A1075" s="19"/>
    </row>
    <row r="1076" spans="1:1">
      <c r="A1076" s="19"/>
    </row>
    <row r="1077" spans="1:1">
      <c r="A1077" s="19"/>
    </row>
    <row r="1078" spans="1:1">
      <c r="A1078" s="19"/>
    </row>
    <row r="1079" spans="1:1">
      <c r="A1079" s="19"/>
    </row>
    <row r="1080" spans="1:1">
      <c r="A1080" s="19"/>
    </row>
    <row r="1081" spans="1:1">
      <c r="A1081" s="19"/>
    </row>
    <row r="1082" spans="1:1">
      <c r="A1082" s="19"/>
    </row>
    <row r="1083" spans="1:1">
      <c r="A1083" s="19"/>
    </row>
    <row r="1084" spans="1:1">
      <c r="A1084" s="19"/>
    </row>
    <row r="1085" spans="1:1">
      <c r="A1085" s="19"/>
    </row>
    <row r="1086" spans="1:1">
      <c r="A1086" s="19"/>
    </row>
    <row r="1087" spans="1:1">
      <c r="A1087" s="19"/>
    </row>
    <row r="1088" spans="1:1">
      <c r="A1088" s="19"/>
    </row>
    <row r="1089" spans="1:1">
      <c r="A1089" s="19"/>
    </row>
    <row r="1090" spans="1:1">
      <c r="A1090" s="19"/>
    </row>
    <row r="1091" spans="1:1">
      <c r="A1091" s="19"/>
    </row>
    <row r="1092" spans="1:1">
      <c r="A1092" s="19"/>
    </row>
    <row r="1093" spans="1:1">
      <c r="A1093" s="19"/>
    </row>
    <row r="1094" spans="1:1">
      <c r="A1094" s="19"/>
    </row>
    <row r="1095" spans="1:1">
      <c r="A1095" s="19"/>
    </row>
    <row r="1096" spans="1:1">
      <c r="A1096" s="19"/>
    </row>
    <row r="1097" spans="1:1">
      <c r="A1097" s="19"/>
    </row>
    <row r="1098" spans="1:1">
      <c r="A1098" s="19"/>
    </row>
    <row r="1099" spans="1:1">
      <c r="A1099" s="19"/>
    </row>
    <row r="1100" spans="1:1">
      <c r="A1100" s="19"/>
    </row>
    <row r="1101" spans="1:1">
      <c r="A1101" s="19"/>
    </row>
    <row r="1102" spans="1:1">
      <c r="A1102" s="19"/>
    </row>
    <row r="1103" spans="1:1">
      <c r="A1103" s="19"/>
    </row>
    <row r="1104" spans="1:1">
      <c r="A1104" s="19"/>
    </row>
    <row r="1105" spans="1:1">
      <c r="A1105" s="19"/>
    </row>
    <row r="1106" spans="1:1">
      <c r="A1106" s="19"/>
    </row>
    <row r="1107" spans="1:1">
      <c r="A1107" s="19"/>
    </row>
    <row r="1108" spans="1:1">
      <c r="A1108" s="19"/>
    </row>
    <row r="1109" spans="1:1">
      <c r="A1109" s="19"/>
    </row>
    <row r="1110" spans="1:1">
      <c r="A1110" s="19"/>
    </row>
    <row r="1111" spans="1:1">
      <c r="A1111" s="19"/>
    </row>
    <row r="1112" spans="1:1">
      <c r="A1112" s="19"/>
    </row>
    <row r="1113" spans="1:1">
      <c r="A1113" s="19"/>
    </row>
    <row r="1114" spans="1:1">
      <c r="A1114" s="19"/>
    </row>
    <row r="1115" spans="1:1">
      <c r="A1115" s="19"/>
    </row>
    <row r="1116" spans="1:1">
      <c r="A1116" s="19"/>
    </row>
    <row r="1117" spans="1:1">
      <c r="A1117" s="19"/>
    </row>
    <row r="1118" spans="1:1">
      <c r="A1118" s="19"/>
    </row>
    <row r="1119" spans="1:1">
      <c r="A1119" s="19"/>
    </row>
    <row r="1120" spans="1:1">
      <c r="A1120" s="19"/>
    </row>
    <row r="1121" spans="1:1">
      <c r="A1121" s="19"/>
    </row>
    <row r="1122" spans="1:1">
      <c r="A1122" s="19"/>
    </row>
    <row r="1123" spans="1:1">
      <c r="A1123" s="19"/>
    </row>
    <row r="1124" spans="1:1">
      <c r="A1124" s="19"/>
    </row>
    <row r="1125" spans="1:1">
      <c r="A1125" s="19"/>
    </row>
    <row r="1126" spans="1:1">
      <c r="A1126" s="19"/>
    </row>
    <row r="1127" spans="1:1">
      <c r="A1127" s="19"/>
    </row>
    <row r="1128" spans="1:1">
      <c r="A1128" s="19"/>
    </row>
    <row r="1129" spans="1:1">
      <c r="A1129" s="19"/>
    </row>
    <row r="1130" spans="1:1">
      <c r="A1130" s="19"/>
    </row>
    <row r="1131" spans="1:1">
      <c r="A1131" s="19"/>
    </row>
    <row r="1132" spans="1:1">
      <c r="A1132" s="19"/>
    </row>
    <row r="1133" spans="1:1">
      <c r="A1133" s="19"/>
    </row>
    <row r="1134" spans="1:1">
      <c r="A1134" s="19"/>
    </row>
    <row r="1135" spans="1:1">
      <c r="A1135" s="19"/>
    </row>
    <row r="1136" spans="1:1">
      <c r="A1136" s="19"/>
    </row>
    <row r="1137" spans="1:1">
      <c r="A1137" s="19"/>
    </row>
    <row r="1138" spans="1:1">
      <c r="A1138" s="19"/>
    </row>
    <row r="1139" spans="1:1">
      <c r="A1139" s="19"/>
    </row>
    <row r="1140" spans="1:1">
      <c r="A1140" s="19"/>
    </row>
    <row r="1141" spans="1:1">
      <c r="A1141" s="19"/>
    </row>
    <row r="1142" spans="1:1">
      <c r="A1142" s="19"/>
    </row>
    <row r="1143" spans="1:1">
      <c r="A1143" s="19"/>
    </row>
    <row r="1144" spans="1:1">
      <c r="A1144" s="19"/>
    </row>
    <row r="1145" spans="1:1">
      <c r="A1145" s="19"/>
    </row>
    <row r="1146" spans="1:1">
      <c r="A1146" s="19"/>
    </row>
    <row r="1147" spans="1:1">
      <c r="A1147" s="19"/>
    </row>
    <row r="1148" spans="1:1">
      <c r="A1148" s="19"/>
    </row>
    <row r="1149" spans="1:1">
      <c r="A1149" s="19"/>
    </row>
    <row r="1150" spans="1:1">
      <c r="A1150" s="19"/>
    </row>
    <row r="1151" spans="1:1">
      <c r="A1151" s="19"/>
    </row>
    <row r="1152" spans="1:1">
      <c r="A1152" s="19"/>
    </row>
    <row r="1153" spans="1:1">
      <c r="A1153" s="19"/>
    </row>
    <row r="1154" spans="1:1">
      <c r="A1154" s="19"/>
    </row>
    <row r="1155" spans="1:1">
      <c r="A1155" s="19"/>
    </row>
    <row r="1156" spans="1:1">
      <c r="A1156" s="19"/>
    </row>
    <row r="1157" spans="1:1">
      <c r="A1157" s="19"/>
    </row>
    <row r="1158" spans="1:1">
      <c r="A1158" s="19"/>
    </row>
    <row r="1159" spans="1:1">
      <c r="A1159" s="19"/>
    </row>
    <row r="1160" spans="1:1">
      <c r="A1160" s="19"/>
    </row>
    <row r="1161" spans="1:1">
      <c r="A1161" s="19"/>
    </row>
    <row r="1162" spans="1:1">
      <c r="A1162" s="19"/>
    </row>
    <row r="1163" spans="1:1">
      <c r="A1163" s="19"/>
    </row>
    <row r="1164" spans="1:1">
      <c r="A1164" s="19"/>
    </row>
    <row r="1165" spans="1:1">
      <c r="A1165" s="19"/>
    </row>
    <row r="1166" spans="1:1">
      <c r="A1166" s="19"/>
    </row>
    <row r="1167" spans="1:1">
      <c r="A1167" s="19"/>
    </row>
    <row r="1168" spans="1:1">
      <c r="A1168" s="19"/>
    </row>
    <row r="1169" spans="1:1">
      <c r="A1169" s="19"/>
    </row>
    <row r="1170" spans="1:1">
      <c r="A1170" s="19"/>
    </row>
    <row r="1171" spans="1:1">
      <c r="A1171" s="19"/>
    </row>
    <row r="1172" spans="1:1">
      <c r="A1172" s="19"/>
    </row>
    <row r="1173" spans="1:1">
      <c r="A1173" s="19"/>
    </row>
    <row r="1174" spans="1:1">
      <c r="A1174" s="19"/>
    </row>
    <row r="1175" spans="1:1">
      <c r="A1175" s="19"/>
    </row>
    <row r="1176" spans="1:1">
      <c r="A1176" s="19"/>
    </row>
    <row r="1177" spans="1:1">
      <c r="A1177" s="19"/>
    </row>
    <row r="1178" spans="1:1">
      <c r="A1178" s="19"/>
    </row>
    <row r="1179" spans="1:1">
      <c r="A1179" s="19"/>
    </row>
    <row r="1180" spans="1:1">
      <c r="A1180" s="19"/>
    </row>
    <row r="1181" spans="1:1">
      <c r="A1181" s="19"/>
    </row>
    <row r="1182" spans="1:1">
      <c r="A1182" s="19"/>
    </row>
    <row r="1183" spans="1:1">
      <c r="A1183" s="19"/>
    </row>
    <row r="1184" spans="1:1">
      <c r="A1184" s="19"/>
    </row>
    <row r="1185" spans="1:1">
      <c r="A1185" s="19"/>
    </row>
    <row r="1186" spans="1:1">
      <c r="A1186" s="19"/>
    </row>
    <row r="1187" spans="1:1">
      <c r="A1187" s="19"/>
    </row>
    <row r="1188" spans="1:1">
      <c r="A1188" s="19"/>
    </row>
    <row r="1189" spans="1:1">
      <c r="A1189" s="19"/>
    </row>
    <row r="1190" spans="1:1">
      <c r="A1190" s="19"/>
    </row>
    <row r="1191" spans="1:1">
      <c r="A1191" s="19"/>
    </row>
    <row r="1192" spans="1:1">
      <c r="A1192" s="19"/>
    </row>
    <row r="1193" spans="1:1">
      <c r="A1193" s="19"/>
    </row>
    <row r="1194" spans="1:1">
      <c r="A1194" s="19"/>
    </row>
    <row r="1195" spans="1:1">
      <c r="A1195" s="19"/>
    </row>
    <row r="1196" spans="1:1">
      <c r="A1196" s="19"/>
    </row>
    <row r="1197" spans="1:1">
      <c r="A1197" s="19"/>
    </row>
    <row r="1198" spans="1:1">
      <c r="A1198" s="19"/>
    </row>
    <row r="1199" spans="1:1">
      <c r="A1199" s="19"/>
    </row>
    <row r="1200" spans="1:1">
      <c r="A1200" s="19"/>
    </row>
    <row r="1201" spans="1:1">
      <c r="A1201" s="19"/>
    </row>
    <row r="1202" spans="1:1">
      <c r="A1202" s="19"/>
    </row>
    <row r="1203" spans="1:1">
      <c r="A1203" s="19"/>
    </row>
    <row r="1204" spans="1:1">
      <c r="A1204" s="19"/>
    </row>
    <row r="1205" spans="1:1">
      <c r="A1205" s="19"/>
    </row>
    <row r="1206" spans="1:1">
      <c r="A1206" s="19"/>
    </row>
    <row r="1207" spans="1:1">
      <c r="A1207" s="19"/>
    </row>
    <row r="1208" spans="1:1">
      <c r="A1208" s="19"/>
    </row>
    <row r="1209" spans="1:1">
      <c r="A1209" s="19"/>
    </row>
    <row r="1210" spans="1:1">
      <c r="A1210" s="19"/>
    </row>
    <row r="1211" spans="1:1">
      <c r="A1211" s="19"/>
    </row>
    <row r="1212" spans="1:1">
      <c r="A1212" s="19"/>
    </row>
    <row r="1213" spans="1:1">
      <c r="A1213" s="19"/>
    </row>
    <row r="1214" spans="1:1">
      <c r="A1214" s="19"/>
    </row>
    <row r="1215" spans="1:1">
      <c r="A1215" s="19"/>
    </row>
    <row r="1216" spans="1:1">
      <c r="A1216" s="19"/>
    </row>
    <row r="1217" spans="1:1">
      <c r="A1217" s="19"/>
    </row>
    <row r="1218" spans="1:1">
      <c r="A1218" s="19"/>
    </row>
    <row r="1219" spans="1:1">
      <c r="A1219" s="19"/>
    </row>
    <row r="1220" spans="1:1">
      <c r="A1220" s="19"/>
    </row>
    <row r="1221" spans="1:1">
      <c r="A1221" s="19"/>
    </row>
    <row r="1222" spans="1:1">
      <c r="A1222" s="19"/>
    </row>
    <row r="1223" spans="1:1">
      <c r="A1223" s="19"/>
    </row>
    <row r="1224" spans="1:1">
      <c r="A1224" s="19"/>
    </row>
    <row r="1225" spans="1:1">
      <c r="A1225" s="19"/>
    </row>
    <row r="1226" spans="1:1">
      <c r="A1226" s="19"/>
    </row>
    <row r="1227" spans="1:1">
      <c r="A1227" s="19"/>
    </row>
    <row r="1228" spans="1:1">
      <c r="A1228" s="19"/>
    </row>
    <row r="1229" spans="1:1">
      <c r="A1229" s="19"/>
    </row>
    <row r="1230" spans="1:1">
      <c r="A1230" s="19"/>
    </row>
    <row r="1231" spans="1:1">
      <c r="A1231" s="19"/>
    </row>
    <row r="1232" spans="1:1">
      <c r="A1232" s="19"/>
    </row>
    <row r="1233" spans="1:1">
      <c r="A1233" s="19"/>
    </row>
    <row r="1234" spans="1:1">
      <c r="A1234" s="19"/>
    </row>
    <row r="1235" spans="1:1">
      <c r="A1235" s="19"/>
    </row>
    <row r="1236" spans="1:1">
      <c r="A1236" s="19"/>
    </row>
    <row r="1237" spans="1:1">
      <c r="A1237" s="19"/>
    </row>
    <row r="1238" spans="1:1">
      <c r="A1238" s="19"/>
    </row>
    <row r="1239" spans="1:1">
      <c r="A1239" s="19"/>
    </row>
    <row r="1240" spans="1:1">
      <c r="A1240" s="19"/>
    </row>
    <row r="1241" spans="1:1">
      <c r="A1241" s="19"/>
    </row>
    <row r="1242" spans="1:1">
      <c r="A1242" s="19"/>
    </row>
    <row r="1043126" spans="1:1">
      <c r="A1043126" s="19"/>
    </row>
    <row r="1043127" spans="1:1">
      <c r="A1043127" s="19"/>
    </row>
    <row r="1043128" spans="1:1">
      <c r="A1043128" s="19"/>
    </row>
    <row r="1043129" spans="1:1">
      <c r="A1043129" s="19"/>
    </row>
    <row r="1043130" spans="1:1">
      <c r="A1043130" s="19"/>
    </row>
    <row r="1043131" spans="1:1">
      <c r="A1043131" s="19"/>
    </row>
    <row r="1043132" spans="1:1">
      <c r="A1043132" s="19"/>
    </row>
    <row r="1043133" spans="1:1">
      <c r="A1043133" s="19"/>
    </row>
    <row r="1043134" spans="1:1">
      <c r="A1043134" s="19"/>
    </row>
    <row r="1043135" spans="1:1">
      <c r="A1043135" s="19"/>
    </row>
    <row r="1043136" spans="1:1">
      <c r="A1043136" s="19"/>
    </row>
    <row r="1043137" spans="1:1">
      <c r="A1043137" s="19"/>
    </row>
    <row r="1043138" spans="1:1">
      <c r="A1043138" s="19"/>
    </row>
    <row r="1043139" spans="1:1">
      <c r="A1043139" s="19"/>
    </row>
    <row r="1043140" spans="1:1">
      <c r="A1043140" s="19"/>
    </row>
    <row r="1043141" spans="1:1">
      <c r="A1043141" s="19"/>
    </row>
    <row r="1043142" spans="1:1">
      <c r="A1043142" s="19"/>
    </row>
    <row r="1043143" spans="1:1">
      <c r="A1043143" s="19"/>
    </row>
    <row r="1043144" spans="1:1">
      <c r="A1043144" s="19"/>
    </row>
    <row r="1043145" spans="1:1">
      <c r="A1043145" s="19"/>
    </row>
    <row r="1043146" spans="1:1">
      <c r="A1043146" s="19"/>
    </row>
    <row r="1043147" spans="1:1">
      <c r="A1043147" s="19"/>
    </row>
    <row r="1043148" spans="1:1">
      <c r="A1043148" s="19"/>
    </row>
    <row r="1043149" spans="1:1">
      <c r="A1043149" s="19"/>
    </row>
    <row r="1043150" spans="1:1">
      <c r="A1043150" s="19"/>
    </row>
    <row r="1043151" spans="1:1">
      <c r="A1043151" s="19"/>
    </row>
    <row r="1043152" spans="1:1">
      <c r="A1043152" s="19"/>
    </row>
    <row r="1043153" spans="1:1">
      <c r="A1043153" s="19"/>
    </row>
    <row r="1043154" spans="1:1">
      <c r="A1043154" s="19"/>
    </row>
    <row r="1043155" spans="1:1">
      <c r="A1043155" s="19"/>
    </row>
    <row r="1043156" spans="1:1">
      <c r="A1043156" s="19"/>
    </row>
    <row r="1043157" spans="1:1">
      <c r="A1043157" s="19"/>
    </row>
    <row r="1043158" spans="1:1">
      <c r="A1043158" s="19"/>
    </row>
    <row r="1043159" spans="1:1">
      <c r="A1043159" s="19"/>
    </row>
    <row r="1043160" spans="1:1">
      <c r="A1043160" s="19"/>
    </row>
    <row r="1043161" spans="1:1">
      <c r="A1043161" s="19"/>
    </row>
    <row r="1043162" spans="1:1">
      <c r="A1043162" s="19"/>
    </row>
    <row r="1043163" spans="1:1">
      <c r="A1043163" s="19"/>
    </row>
    <row r="1043164" spans="1:1">
      <c r="A1043164" s="19"/>
    </row>
    <row r="1043165" spans="1:1">
      <c r="A1043165" s="19"/>
    </row>
    <row r="1043166" spans="1:1">
      <c r="A1043166" s="19"/>
    </row>
    <row r="1043167" spans="1:1">
      <c r="A1043167" s="19"/>
    </row>
    <row r="1043168" spans="1:1">
      <c r="A1043168" s="19"/>
    </row>
    <row r="1043169" spans="1:1">
      <c r="A1043169" s="19"/>
    </row>
    <row r="1043170" spans="1:1">
      <c r="A1043170" s="19"/>
    </row>
    <row r="1043171" spans="1:1">
      <c r="A1043171" s="19"/>
    </row>
    <row r="1043172" spans="1:1">
      <c r="A1043172" s="19"/>
    </row>
    <row r="1043173" spans="1:1">
      <c r="A1043173" s="19"/>
    </row>
    <row r="1043174" spans="1:1">
      <c r="A1043174" s="19"/>
    </row>
    <row r="1043175" spans="1:1">
      <c r="A1043175" s="19"/>
    </row>
    <row r="1043176" spans="1:1">
      <c r="A1043176" s="19"/>
    </row>
    <row r="1043177" spans="1:1">
      <c r="A1043177" s="19"/>
    </row>
    <row r="1043178" spans="1:1">
      <c r="A1043178" s="19"/>
    </row>
    <row r="1043179" spans="1:1">
      <c r="A1043179" s="19"/>
    </row>
    <row r="1043180" spans="1:1">
      <c r="A1043180" s="19"/>
    </row>
    <row r="1043181" spans="1:1">
      <c r="A1043181" s="19"/>
    </row>
    <row r="1043182" spans="1:1">
      <c r="A1043182" s="19"/>
    </row>
    <row r="1043183" spans="1:1">
      <c r="A1043183" s="19"/>
    </row>
    <row r="1043184" spans="1:1">
      <c r="A1043184" s="19"/>
    </row>
    <row r="1043185" spans="1:1">
      <c r="A1043185" s="19"/>
    </row>
    <row r="1043186" spans="1:1">
      <c r="A1043186" s="19"/>
    </row>
    <row r="1043187" spans="1:1">
      <c r="A1043187" s="19"/>
    </row>
    <row r="1043188" spans="1:1">
      <c r="A1043188" s="19"/>
    </row>
    <row r="1043189" spans="1:1">
      <c r="A1043189" s="19"/>
    </row>
    <row r="1043190" spans="1:1">
      <c r="A1043190" s="19"/>
    </row>
    <row r="1043191" spans="1:1">
      <c r="A1043191" s="19"/>
    </row>
    <row r="1043192" spans="1:1">
      <c r="A1043192" s="19"/>
    </row>
    <row r="1043193" spans="1:1">
      <c r="A1043193" s="19"/>
    </row>
    <row r="1043194" spans="1:1">
      <c r="A1043194" s="19"/>
    </row>
    <row r="1043195" spans="1:1">
      <c r="A1043195" s="19"/>
    </row>
    <row r="1043196" spans="1:1">
      <c r="A1043196" s="19"/>
    </row>
    <row r="1043197" spans="1:1">
      <c r="A1043197" s="19"/>
    </row>
    <row r="1043198" spans="1:1">
      <c r="A1043198" s="19"/>
    </row>
    <row r="1043199" spans="1:1">
      <c r="A1043199" s="19"/>
    </row>
    <row r="1043200" spans="1:1">
      <c r="A1043200" s="19"/>
    </row>
    <row r="1043201" spans="1:1">
      <c r="A1043201" s="19"/>
    </row>
    <row r="1043202" spans="1:1">
      <c r="A1043202" s="19"/>
    </row>
    <row r="1043203" spans="1:1">
      <c r="A1043203" s="19"/>
    </row>
    <row r="1043204" spans="1:1">
      <c r="A1043204" s="19"/>
    </row>
    <row r="1043205" spans="1:1">
      <c r="A1043205" s="19"/>
    </row>
    <row r="1043206" spans="1:1">
      <c r="A1043206" s="19"/>
    </row>
    <row r="1043207" spans="1:1">
      <c r="A1043207" s="19"/>
    </row>
    <row r="1043208" spans="1:1">
      <c r="A1043208" s="19"/>
    </row>
    <row r="1043209" spans="1:1">
      <c r="A1043209" s="19"/>
    </row>
    <row r="1043210" spans="1:1">
      <c r="A1043210" s="19"/>
    </row>
    <row r="1043211" spans="1:1">
      <c r="A1043211" s="19"/>
    </row>
    <row r="1043212" spans="1:1">
      <c r="A1043212" s="19"/>
    </row>
    <row r="1043213" spans="1:1">
      <c r="A1043213" s="19"/>
    </row>
    <row r="1043214" spans="1:1">
      <c r="A1043214" s="19"/>
    </row>
    <row r="1043215" spans="1:1">
      <c r="A1043215" s="19"/>
    </row>
    <row r="1043216" spans="1:1">
      <c r="A1043216" s="19"/>
    </row>
    <row r="1043217" spans="1:1">
      <c r="A1043217" s="19"/>
    </row>
    <row r="1043218" spans="1:1">
      <c r="A1043218" s="19"/>
    </row>
    <row r="1043219" spans="1:1">
      <c r="A1043219" s="19"/>
    </row>
    <row r="1043220" spans="1:1">
      <c r="A1043220" s="19"/>
    </row>
    <row r="1043221" spans="1:1">
      <c r="A1043221" s="19"/>
    </row>
    <row r="1043222" spans="1:1">
      <c r="A1043222" s="19"/>
    </row>
    <row r="1043223" spans="1:1">
      <c r="A1043223" s="19"/>
    </row>
    <row r="1043224" spans="1:1">
      <c r="A1043224" s="19"/>
    </row>
    <row r="1043225" spans="1:1">
      <c r="A1043225" s="19"/>
    </row>
    <row r="1043226" spans="1:1">
      <c r="A1043226" s="19"/>
    </row>
    <row r="1043227" spans="1:1">
      <c r="A1043227" s="19"/>
    </row>
    <row r="1043228" spans="1:1">
      <c r="A1043228" s="19"/>
    </row>
    <row r="1043229" spans="1:1">
      <c r="A1043229" s="19"/>
    </row>
    <row r="1043230" spans="1:1">
      <c r="A1043230" s="19"/>
    </row>
    <row r="1043231" spans="1:1">
      <c r="A1043231" s="19"/>
    </row>
    <row r="1043232" spans="1:1">
      <c r="A1043232" s="19"/>
    </row>
    <row r="1043233" spans="1:1">
      <c r="A1043233" s="19"/>
    </row>
    <row r="1043234" spans="1:1">
      <c r="A1043234" s="19"/>
    </row>
    <row r="1043235" spans="1:1">
      <c r="A1043235" s="19"/>
    </row>
    <row r="1043236" spans="1:1">
      <c r="A1043236" s="19"/>
    </row>
    <row r="1043237" spans="1:1">
      <c r="A1043237" s="19"/>
    </row>
    <row r="1043238" spans="1:1">
      <c r="A1043238" s="19"/>
    </row>
    <row r="1043239" spans="1:1">
      <c r="A1043239" s="19"/>
    </row>
    <row r="1043240" spans="1:1">
      <c r="A1043240" s="19"/>
    </row>
    <row r="1043241" spans="1:1">
      <c r="A1043241" s="19"/>
    </row>
    <row r="1043242" spans="1:1">
      <c r="A1043242" s="19"/>
    </row>
    <row r="1043243" spans="1:1">
      <c r="A1043243" s="19"/>
    </row>
    <row r="1043244" spans="1:1">
      <c r="A1043244" s="19"/>
    </row>
    <row r="1043245" spans="1:1">
      <c r="A1043245" s="19"/>
    </row>
    <row r="1043246" spans="1:1">
      <c r="A1043246" s="19"/>
    </row>
    <row r="1043247" spans="1:1">
      <c r="A1043247" s="19"/>
    </row>
    <row r="1043248" spans="1:1">
      <c r="A1043248" s="19"/>
    </row>
    <row r="1043249" spans="1:1">
      <c r="A1043249" s="19"/>
    </row>
    <row r="1043250" spans="1:1">
      <c r="A1043250" s="19"/>
    </row>
    <row r="1043251" spans="1:1">
      <c r="A1043251" s="19"/>
    </row>
    <row r="1043252" spans="1:1">
      <c r="A1043252" s="19"/>
    </row>
    <row r="1043253" spans="1:1">
      <c r="A1043253" s="19"/>
    </row>
    <row r="1043254" spans="1:1">
      <c r="A1043254" s="19"/>
    </row>
    <row r="1043255" spans="1:1">
      <c r="A1043255" s="19"/>
    </row>
    <row r="1043256" spans="1:1">
      <c r="A1043256" s="19"/>
    </row>
    <row r="1043257" spans="1:1">
      <c r="A1043257" s="19"/>
    </row>
    <row r="1043258" spans="1:1">
      <c r="A1043258" s="19"/>
    </row>
    <row r="1043259" spans="1:1">
      <c r="A1043259" s="19"/>
    </row>
    <row r="1043260" spans="1:1">
      <c r="A1043260" s="19"/>
    </row>
    <row r="1043261" spans="1:1">
      <c r="A1043261" s="19"/>
    </row>
    <row r="1043262" spans="1:1">
      <c r="A1043262" s="19"/>
    </row>
    <row r="1043263" spans="1:1">
      <c r="A1043263" s="19"/>
    </row>
    <row r="1043264" spans="1:1">
      <c r="A1043264" s="19"/>
    </row>
    <row r="1043265" spans="1:1">
      <c r="A1043265" s="19"/>
    </row>
    <row r="1043266" spans="1:1">
      <c r="A1043266" s="19"/>
    </row>
    <row r="1043267" spans="1:1">
      <c r="A1043267" s="19"/>
    </row>
    <row r="1043268" spans="1:1">
      <c r="A1043268" s="19"/>
    </row>
    <row r="1043269" spans="1:1">
      <c r="A1043269" s="19"/>
    </row>
    <row r="1043270" spans="1:1">
      <c r="A1043270" s="19"/>
    </row>
    <row r="1043271" spans="1:1">
      <c r="A1043271" s="19"/>
    </row>
    <row r="1043272" spans="1:1">
      <c r="A1043272" s="19"/>
    </row>
    <row r="1043273" spans="1:1">
      <c r="A1043273" s="19"/>
    </row>
    <row r="1043274" spans="1:1">
      <c r="A1043274" s="19"/>
    </row>
    <row r="1043275" spans="1:1">
      <c r="A1043275" s="19"/>
    </row>
    <row r="1043276" spans="1:1">
      <c r="A1043276" s="19"/>
    </row>
    <row r="1043277" spans="1:1">
      <c r="A1043277" s="19"/>
    </row>
    <row r="1043278" spans="1:1">
      <c r="A1043278" s="19"/>
    </row>
    <row r="1043279" spans="1:1">
      <c r="A1043279" s="19"/>
    </row>
    <row r="1043280" spans="1:1">
      <c r="A1043280" s="19"/>
    </row>
    <row r="1043281" spans="1:1">
      <c r="A1043281" s="19"/>
    </row>
    <row r="1043282" spans="1:1">
      <c r="A1043282" s="19"/>
    </row>
    <row r="1043283" spans="1:1">
      <c r="A1043283" s="19"/>
    </row>
    <row r="1043284" spans="1:1">
      <c r="A1043284" s="19"/>
    </row>
    <row r="1043285" spans="1:1">
      <c r="A1043285" s="19"/>
    </row>
    <row r="1043286" spans="1:1">
      <c r="A1043286" s="19"/>
    </row>
    <row r="1043287" spans="1:1">
      <c r="A1043287" s="19"/>
    </row>
    <row r="1043288" spans="1:1">
      <c r="A1043288" s="19"/>
    </row>
    <row r="1043289" spans="1:1">
      <c r="A1043289" s="19"/>
    </row>
    <row r="1043290" spans="1:1">
      <c r="A1043290" s="19"/>
    </row>
    <row r="1043291" spans="1:1">
      <c r="A1043291" s="19"/>
    </row>
    <row r="1043292" spans="1:1">
      <c r="A1043292" s="19"/>
    </row>
    <row r="1043293" spans="1:1">
      <c r="A1043293" s="19"/>
    </row>
    <row r="1043294" spans="1:1">
      <c r="A1043294" s="19"/>
    </row>
    <row r="1043295" spans="1:1">
      <c r="A1043295" s="19"/>
    </row>
    <row r="1043296" spans="1:1">
      <c r="A1043296" s="19"/>
    </row>
    <row r="1043297" spans="1:1">
      <c r="A1043297" s="19"/>
    </row>
    <row r="1043298" spans="1:1">
      <c r="A1043298" s="19"/>
    </row>
    <row r="1043299" spans="1:1">
      <c r="A1043299" s="19"/>
    </row>
    <row r="1043300" spans="1:1">
      <c r="A1043300" s="19"/>
    </row>
    <row r="1043301" spans="1:1">
      <c r="A1043301" s="19"/>
    </row>
    <row r="1043302" spans="1:1">
      <c r="A1043302" s="19"/>
    </row>
    <row r="1043303" spans="1:1">
      <c r="A1043303" s="19"/>
    </row>
    <row r="1043304" spans="1:1">
      <c r="A1043304" s="19"/>
    </row>
    <row r="1043305" spans="1:1">
      <c r="A1043305" s="19"/>
    </row>
    <row r="1043306" spans="1:1">
      <c r="A1043306" s="19"/>
    </row>
    <row r="1043307" spans="1:1">
      <c r="A1043307" s="19"/>
    </row>
    <row r="1043308" spans="1:1">
      <c r="A1043308" s="19"/>
    </row>
    <row r="1043309" spans="1:1">
      <c r="A1043309" s="19"/>
    </row>
    <row r="1043310" spans="1:1">
      <c r="A1043310" s="19"/>
    </row>
    <row r="1043311" spans="1:1">
      <c r="A1043311" s="19"/>
    </row>
    <row r="1043312" spans="1:1">
      <c r="A1043312" s="19"/>
    </row>
    <row r="1043313" spans="1:1">
      <c r="A1043313" s="19"/>
    </row>
    <row r="1043314" spans="1:1">
      <c r="A1043314" s="19"/>
    </row>
    <row r="1043315" spans="1:1">
      <c r="A1043315" s="19"/>
    </row>
    <row r="1043316" spans="1:1">
      <c r="A1043316" s="19"/>
    </row>
    <row r="1043317" spans="1:1">
      <c r="A1043317" s="19"/>
    </row>
    <row r="1043318" spans="1:1">
      <c r="A1043318" s="19"/>
    </row>
    <row r="1043319" spans="1:1">
      <c r="A1043319" s="19"/>
    </row>
    <row r="1043320" spans="1:1">
      <c r="A1043320" s="19"/>
    </row>
    <row r="1043321" spans="1:1">
      <c r="A1043321" s="19"/>
    </row>
    <row r="1043322" spans="1:1">
      <c r="A1043322" s="19"/>
    </row>
    <row r="1043323" spans="1:1">
      <c r="A1043323" s="19"/>
    </row>
    <row r="1043324" spans="1:1">
      <c r="A1043324" s="19"/>
    </row>
    <row r="1043325" spans="1:1">
      <c r="A1043325" s="19"/>
    </row>
    <row r="1043326" spans="1:1">
      <c r="A1043326" s="19"/>
    </row>
    <row r="1043327" spans="1:1">
      <c r="A1043327" s="19"/>
    </row>
    <row r="1043328" spans="1:1">
      <c r="A1043328" s="19"/>
    </row>
    <row r="1043329" spans="1:1">
      <c r="A1043329" s="19"/>
    </row>
    <row r="1043330" spans="1:1">
      <c r="A1043330" s="19"/>
    </row>
    <row r="1043331" spans="1:1">
      <c r="A1043331" s="19"/>
    </row>
    <row r="1043332" spans="1:1">
      <c r="A1043332" s="19"/>
    </row>
    <row r="1043333" spans="1:1">
      <c r="A1043333" s="19"/>
    </row>
    <row r="1043334" spans="1:1">
      <c r="A1043334" s="19"/>
    </row>
    <row r="1043335" spans="1:1">
      <c r="A1043335" s="19"/>
    </row>
    <row r="1043336" spans="1:1">
      <c r="A1043336" s="19"/>
    </row>
    <row r="1043337" spans="1:1">
      <c r="A1043337" s="19"/>
    </row>
    <row r="1043338" spans="1:1">
      <c r="A1043338" s="19"/>
    </row>
    <row r="1043339" spans="1:1">
      <c r="A1043339" s="19"/>
    </row>
    <row r="1043340" spans="1:1">
      <c r="A1043340" s="19"/>
    </row>
    <row r="1043341" spans="1:1">
      <c r="A1043341" s="19"/>
    </row>
    <row r="1043342" spans="1:1">
      <c r="A1043342" s="19"/>
    </row>
    <row r="1043343" spans="1:1">
      <c r="A1043343" s="19"/>
    </row>
    <row r="1043344" spans="1:1">
      <c r="A1043344" s="19"/>
    </row>
    <row r="1043345" spans="1:1">
      <c r="A1043345" s="19"/>
    </row>
    <row r="1043346" spans="1:1">
      <c r="A1043346" s="19"/>
    </row>
    <row r="1043347" spans="1:1">
      <c r="A1043347" s="19"/>
    </row>
    <row r="1043348" spans="1:1">
      <c r="A1043348" s="19"/>
    </row>
    <row r="1043349" spans="1:1">
      <c r="A1043349" s="19"/>
    </row>
    <row r="1043350" spans="1:1">
      <c r="A1043350" s="19"/>
    </row>
    <row r="1043351" spans="1:1">
      <c r="A1043351" s="19"/>
    </row>
    <row r="1043352" spans="1:1">
      <c r="A1043352" s="19"/>
    </row>
    <row r="1043353" spans="1:1">
      <c r="A1043353" s="19"/>
    </row>
    <row r="1043354" spans="1:1">
      <c r="A1043354" s="19"/>
    </row>
    <row r="1043355" spans="1:1">
      <c r="A1043355" s="19"/>
    </row>
    <row r="1043356" spans="1:1">
      <c r="A1043356" s="19"/>
    </row>
    <row r="1043357" spans="1:1">
      <c r="A1043357" s="19"/>
    </row>
    <row r="1043358" spans="1:1">
      <c r="A1043358" s="19"/>
    </row>
    <row r="1043359" spans="1:1">
      <c r="A1043359" s="19"/>
    </row>
    <row r="1043360" spans="1:1">
      <c r="A1043360" s="19"/>
    </row>
    <row r="1043361" spans="1:1">
      <c r="A1043361" s="19"/>
    </row>
    <row r="1043362" spans="1:1">
      <c r="A1043362" s="19"/>
    </row>
    <row r="1043363" spans="1:1">
      <c r="A1043363" s="19"/>
    </row>
    <row r="1043364" spans="1:1">
      <c r="A1043364" s="19"/>
    </row>
    <row r="1043365" spans="1:1">
      <c r="A1043365" s="19"/>
    </row>
    <row r="1043366" spans="1:1">
      <c r="A1043366" s="19"/>
    </row>
    <row r="1043367" spans="1:1">
      <c r="A1043367" s="19"/>
    </row>
    <row r="1043368" spans="1:1">
      <c r="A1043368" s="19"/>
    </row>
    <row r="1043369" spans="1:1">
      <c r="A1043369" s="19"/>
    </row>
    <row r="1043370" spans="1:1">
      <c r="A1043370" s="19"/>
    </row>
    <row r="1043371" spans="1:1">
      <c r="A1043371" s="19"/>
    </row>
    <row r="1043372" spans="1:1">
      <c r="A1043372" s="19"/>
    </row>
    <row r="1043373" spans="1:1">
      <c r="A1043373" s="19"/>
    </row>
    <row r="1043374" spans="1:1">
      <c r="A1043374" s="19"/>
    </row>
    <row r="1043375" spans="1:1">
      <c r="A1043375" s="19"/>
    </row>
    <row r="1043376" spans="1:1">
      <c r="A1043376" s="19"/>
    </row>
    <row r="1043377" spans="1:1">
      <c r="A1043377" s="19"/>
    </row>
    <row r="1043378" spans="1:1">
      <c r="A1043378" s="19"/>
    </row>
    <row r="1043379" spans="1:1">
      <c r="A1043379" s="19"/>
    </row>
    <row r="1043380" spans="1:1">
      <c r="A1043380" s="19"/>
    </row>
    <row r="1043381" spans="1:1">
      <c r="A1043381" s="19"/>
    </row>
    <row r="1043382" spans="1:1">
      <c r="A1043382" s="19"/>
    </row>
    <row r="1043383" spans="1:1">
      <c r="A1043383" s="19"/>
    </row>
    <row r="1043384" spans="1:1">
      <c r="A1043384" s="19"/>
    </row>
    <row r="1043385" spans="1:1">
      <c r="A1043385" s="19"/>
    </row>
    <row r="1043386" spans="1:1">
      <c r="A1043386" s="19"/>
    </row>
    <row r="1043387" spans="1:1">
      <c r="A1043387" s="19"/>
    </row>
    <row r="1043388" spans="1:1">
      <c r="A1043388" s="19"/>
    </row>
    <row r="1043389" spans="1:1">
      <c r="A1043389" s="19"/>
    </row>
    <row r="1043390" spans="1:1">
      <c r="A1043390" s="19"/>
    </row>
    <row r="1043391" spans="1:1">
      <c r="A1043391" s="19"/>
    </row>
    <row r="1043392" spans="1:1">
      <c r="A1043392" s="19"/>
    </row>
    <row r="1043393" spans="1:1">
      <c r="A1043393" s="19"/>
    </row>
    <row r="1043394" spans="1:1">
      <c r="A1043394" s="19"/>
    </row>
    <row r="1043395" spans="1:1">
      <c r="A1043395" s="19"/>
    </row>
    <row r="1043396" spans="1:1">
      <c r="A1043396" s="19"/>
    </row>
    <row r="1043397" spans="1:1">
      <c r="A1043397" s="19"/>
    </row>
    <row r="1043398" spans="1:1">
      <c r="A1043398" s="19"/>
    </row>
    <row r="1043399" spans="1:1">
      <c r="A1043399" s="19"/>
    </row>
    <row r="1043400" spans="1:1">
      <c r="A1043400" s="19"/>
    </row>
    <row r="1043401" spans="1:1">
      <c r="A1043401" s="19"/>
    </row>
    <row r="1043402" spans="1:1">
      <c r="A1043402" s="19"/>
    </row>
    <row r="1043403" spans="1:1">
      <c r="A1043403" s="19"/>
    </row>
    <row r="1043404" spans="1:1">
      <c r="A1043404" s="19"/>
    </row>
    <row r="1043405" spans="1:1">
      <c r="A1043405" s="19"/>
    </row>
    <row r="1043406" spans="1:1">
      <c r="A1043406" s="19"/>
    </row>
    <row r="1043407" spans="1:1">
      <c r="A1043407" s="19"/>
    </row>
    <row r="1043408" spans="1:1">
      <c r="A1043408" s="19"/>
    </row>
    <row r="1043409" spans="1:1">
      <c r="A1043409" s="19"/>
    </row>
    <row r="1043410" spans="1:1">
      <c r="A1043410" s="19"/>
    </row>
    <row r="1043411" spans="1:1">
      <c r="A1043411" s="19"/>
    </row>
    <row r="1043412" spans="1:1">
      <c r="A1043412" s="19"/>
    </row>
    <row r="1043413" spans="1:1">
      <c r="A1043413" s="19"/>
    </row>
    <row r="1043414" spans="1:1">
      <c r="A1043414" s="19"/>
    </row>
    <row r="1043415" spans="1:1">
      <c r="A1043415" s="19"/>
    </row>
    <row r="1043416" spans="1:1">
      <c r="A1043416" s="19"/>
    </row>
    <row r="1043417" spans="1:1">
      <c r="A1043417" s="19"/>
    </row>
    <row r="1043418" spans="1:1">
      <c r="A1043418" s="19"/>
    </row>
    <row r="1043419" spans="1:1">
      <c r="A1043419" s="19"/>
    </row>
    <row r="1043420" spans="1:1">
      <c r="A1043420" s="19"/>
    </row>
    <row r="1043421" spans="1:1">
      <c r="A1043421" s="19"/>
    </row>
    <row r="1043422" spans="1:1">
      <c r="A1043422" s="19"/>
    </row>
    <row r="1043423" spans="1:1">
      <c r="A1043423" s="19"/>
    </row>
    <row r="1043424" spans="1:1">
      <c r="A1043424" s="19"/>
    </row>
    <row r="1043425" spans="1:1">
      <c r="A1043425" s="19"/>
    </row>
    <row r="1043426" spans="1:1">
      <c r="A1043426" s="19"/>
    </row>
    <row r="1043427" spans="1:1">
      <c r="A1043427" s="19"/>
    </row>
    <row r="1043428" spans="1:1">
      <c r="A1043428" s="19"/>
    </row>
    <row r="1043429" spans="1:1">
      <c r="A1043429" s="19"/>
    </row>
    <row r="1043430" spans="1:1">
      <c r="A1043430" s="19"/>
    </row>
    <row r="1043431" spans="1:1">
      <c r="A1043431" s="19"/>
    </row>
    <row r="1043432" spans="1:1">
      <c r="A1043432" s="19"/>
    </row>
    <row r="1043433" spans="1:1">
      <c r="A1043433" s="19"/>
    </row>
    <row r="1043434" spans="1:1">
      <c r="A1043434" s="19"/>
    </row>
    <row r="1043435" spans="1:1">
      <c r="A1043435" s="19"/>
    </row>
    <row r="1043436" spans="1:1">
      <c r="A1043436" s="19"/>
    </row>
    <row r="1043437" spans="1:1">
      <c r="A1043437" s="19"/>
    </row>
    <row r="1043438" spans="1:1">
      <c r="A1043438" s="19"/>
    </row>
    <row r="1043439" spans="1:1">
      <c r="A1043439" s="19"/>
    </row>
    <row r="1043440" spans="1:1">
      <c r="A1043440" s="19"/>
    </row>
    <row r="1043441" spans="1:1">
      <c r="A1043441" s="19"/>
    </row>
    <row r="1043442" spans="1:1">
      <c r="A1043442" s="19"/>
    </row>
    <row r="1043443" spans="1:1">
      <c r="A1043443" s="19"/>
    </row>
    <row r="1043444" spans="1:1">
      <c r="A1043444" s="19"/>
    </row>
    <row r="1043445" spans="1:1">
      <c r="A1043445" s="19"/>
    </row>
    <row r="1043446" spans="1:1">
      <c r="A1043446" s="19"/>
    </row>
    <row r="1043447" spans="1:1">
      <c r="A1043447" s="19"/>
    </row>
    <row r="1043448" spans="1:1">
      <c r="A1043448" s="19"/>
    </row>
    <row r="1043449" spans="1:1">
      <c r="A1043449" s="19"/>
    </row>
    <row r="1043450" spans="1:1">
      <c r="A1043450" s="19"/>
    </row>
    <row r="1043451" spans="1:1">
      <c r="A1043451" s="19"/>
    </row>
    <row r="1043452" spans="1:1">
      <c r="A1043452" s="19"/>
    </row>
    <row r="1043453" spans="1:1">
      <c r="A1043453" s="19"/>
    </row>
    <row r="1043454" spans="1:1">
      <c r="A1043454" s="19"/>
    </row>
    <row r="1043455" spans="1:1">
      <c r="A1043455" s="19"/>
    </row>
    <row r="1043456" spans="1:1">
      <c r="A1043456" s="19"/>
    </row>
    <row r="1043457" spans="1:1">
      <c r="A1043457" s="19"/>
    </row>
    <row r="1043458" spans="1:1">
      <c r="A1043458" s="19"/>
    </row>
    <row r="1043459" spans="1:1">
      <c r="A1043459" s="19"/>
    </row>
    <row r="1043460" spans="1:1">
      <c r="A1043460" s="19"/>
    </row>
    <row r="1043461" spans="1:1">
      <c r="A1043461" s="19"/>
    </row>
    <row r="1043462" spans="1:1">
      <c r="A1043462" s="19"/>
    </row>
    <row r="1043463" spans="1:1">
      <c r="A1043463" s="19"/>
    </row>
    <row r="1043464" spans="1:1">
      <c r="A1043464" s="19"/>
    </row>
    <row r="1043465" spans="1:1">
      <c r="A1043465" s="19"/>
    </row>
    <row r="1043466" spans="1:1">
      <c r="A1043466" s="19"/>
    </row>
    <row r="1043467" spans="1:1">
      <c r="A1043467" s="19"/>
    </row>
    <row r="1043468" spans="1:1">
      <c r="A1043468" s="19"/>
    </row>
    <row r="1043469" spans="1:1">
      <c r="A1043469" s="19"/>
    </row>
    <row r="1043470" spans="1:1">
      <c r="A1043470" s="19"/>
    </row>
    <row r="1043471" spans="1:1">
      <c r="A1043471" s="19"/>
    </row>
    <row r="1043472" spans="1:1">
      <c r="A1043472" s="19"/>
    </row>
    <row r="1043473" spans="1:1">
      <c r="A1043473" s="19"/>
    </row>
    <row r="1043474" spans="1:1">
      <c r="A1043474" s="19"/>
    </row>
    <row r="1043475" spans="1:1">
      <c r="A1043475" s="19"/>
    </row>
    <row r="1043476" spans="1:1">
      <c r="A1043476" s="19"/>
    </row>
    <row r="1043477" spans="1:1">
      <c r="A1043477" s="19"/>
    </row>
    <row r="1043478" spans="1:1">
      <c r="A1043478" s="19"/>
    </row>
    <row r="1043479" spans="1:1">
      <c r="A1043479" s="19"/>
    </row>
    <row r="1043480" spans="1:1">
      <c r="A1043480" s="19"/>
    </row>
    <row r="1043481" spans="1:1">
      <c r="A1043481" s="19"/>
    </row>
    <row r="1043482" spans="1:1">
      <c r="A1043482" s="19"/>
    </row>
    <row r="1043483" spans="1:1">
      <c r="A1043483" s="19"/>
    </row>
    <row r="1043484" spans="1:1">
      <c r="A1043484" s="19"/>
    </row>
    <row r="1043485" spans="1:1">
      <c r="A1043485" s="19"/>
    </row>
    <row r="1043486" spans="1:1">
      <c r="A1043486" s="19"/>
    </row>
    <row r="1043487" spans="1:1">
      <c r="A1043487" s="19"/>
    </row>
    <row r="1043488" spans="1:1">
      <c r="A1043488" s="19"/>
    </row>
    <row r="1043489" spans="1:1">
      <c r="A1043489" s="19"/>
    </row>
    <row r="1043490" spans="1:1">
      <c r="A1043490" s="19"/>
    </row>
    <row r="1043491" spans="1:1">
      <c r="A1043491" s="19"/>
    </row>
    <row r="1043492" spans="1:1">
      <c r="A1043492" s="19"/>
    </row>
    <row r="1043493" spans="1:1">
      <c r="A1043493" s="19"/>
    </row>
    <row r="1043494" spans="1:1">
      <c r="A1043494" s="19"/>
    </row>
    <row r="1043495" spans="1:1">
      <c r="A1043495" s="19"/>
    </row>
    <row r="1043496" spans="1:1">
      <c r="A1043496" s="19"/>
    </row>
    <row r="1043497" spans="1:1">
      <c r="A1043497" s="19"/>
    </row>
    <row r="1043498" spans="1:1">
      <c r="A1043498" s="19"/>
    </row>
    <row r="1043499" spans="1:1">
      <c r="A1043499" s="19"/>
    </row>
    <row r="1043500" spans="1:1">
      <c r="A1043500" s="19"/>
    </row>
    <row r="1043501" spans="1:1">
      <c r="A1043501" s="19"/>
    </row>
    <row r="1043502" spans="1:1">
      <c r="A1043502" s="19"/>
    </row>
    <row r="1043503" spans="1:1">
      <c r="A1043503" s="19"/>
    </row>
    <row r="1043504" spans="1:1">
      <c r="A1043504" s="19"/>
    </row>
    <row r="1043505" spans="1:1">
      <c r="A1043505" s="19"/>
    </row>
    <row r="1043506" spans="1:1">
      <c r="A1043506" s="19"/>
    </row>
    <row r="1043507" spans="1:1">
      <c r="A1043507" s="19"/>
    </row>
    <row r="1043508" spans="1:1">
      <c r="A1043508" s="19"/>
    </row>
    <row r="1043509" spans="1:1">
      <c r="A1043509" s="19"/>
    </row>
    <row r="1043510" spans="1:1">
      <c r="A1043510" s="19"/>
    </row>
    <row r="1043511" spans="1:1">
      <c r="A1043511" s="19"/>
    </row>
    <row r="1043512" spans="1:1">
      <c r="A1043512" s="19"/>
    </row>
    <row r="1043513" spans="1:1">
      <c r="A1043513" s="19"/>
    </row>
    <row r="1043514" spans="1:1">
      <c r="A1043514" s="19"/>
    </row>
    <row r="1043515" spans="1:1">
      <c r="A1043515" s="19"/>
    </row>
    <row r="1043516" spans="1:1">
      <c r="A1043516" s="19"/>
    </row>
    <row r="1043517" spans="1:1">
      <c r="A1043517" s="19"/>
    </row>
    <row r="1043518" spans="1:1">
      <c r="A1043518" s="19"/>
    </row>
    <row r="1043519" spans="1:1">
      <c r="A1043519" s="19"/>
    </row>
    <row r="1043520" spans="1:1">
      <c r="A1043520" s="19"/>
    </row>
    <row r="1043521" spans="1:1">
      <c r="A1043521" s="19"/>
    </row>
    <row r="1043522" spans="1:1">
      <c r="A1043522" s="19"/>
    </row>
    <row r="1043523" spans="1:1">
      <c r="A1043523" s="19"/>
    </row>
    <row r="1043524" spans="1:1">
      <c r="A1043524" s="19"/>
    </row>
    <row r="1043525" spans="1:1">
      <c r="A1043525" s="19"/>
    </row>
    <row r="1043526" spans="1:1">
      <c r="A1043526" s="19"/>
    </row>
    <row r="1043527" spans="1:1">
      <c r="A1043527" s="19"/>
    </row>
    <row r="1043528" spans="1:1">
      <c r="A1043528" s="19"/>
    </row>
    <row r="1043529" spans="1:1">
      <c r="A1043529" s="19"/>
    </row>
    <row r="1043530" spans="1:1">
      <c r="A1043530" s="19"/>
    </row>
    <row r="1043531" spans="1:1">
      <c r="A1043531" s="19"/>
    </row>
    <row r="1043532" spans="1:1">
      <c r="A1043532" s="19"/>
    </row>
    <row r="1043533" spans="1:1">
      <c r="A1043533" s="19"/>
    </row>
    <row r="1043534" spans="1:1">
      <c r="A1043534" s="19"/>
    </row>
    <row r="1043535" spans="1:1">
      <c r="A1043535" s="19"/>
    </row>
    <row r="1043536" spans="1:1">
      <c r="A1043536" s="19"/>
    </row>
    <row r="1043537" spans="1:1">
      <c r="A1043537" s="19"/>
    </row>
    <row r="1043538" spans="1:1">
      <c r="A1043538" s="19"/>
    </row>
    <row r="1043539" spans="1:1">
      <c r="A1043539" s="19"/>
    </row>
    <row r="1043540" spans="1:1">
      <c r="A1043540" s="19"/>
    </row>
    <row r="1043541" spans="1:1">
      <c r="A1043541" s="19"/>
    </row>
    <row r="1043542" spans="1:1">
      <c r="A1043542" s="19"/>
    </row>
    <row r="1043543" spans="1:1">
      <c r="A1043543" s="19"/>
    </row>
    <row r="1043544" spans="1:1">
      <c r="A1043544" s="19"/>
    </row>
    <row r="1043545" spans="1:1">
      <c r="A1043545" s="19"/>
    </row>
    <row r="1043546" spans="1:1">
      <c r="A1043546" s="19"/>
    </row>
    <row r="1043547" spans="1:1">
      <c r="A1043547" s="19"/>
    </row>
    <row r="1043548" spans="1:1">
      <c r="A1043548" s="19"/>
    </row>
    <row r="1043549" spans="1:1">
      <c r="A1043549" s="19"/>
    </row>
    <row r="1043550" spans="1:1">
      <c r="A1043550" s="19"/>
    </row>
    <row r="1043551" spans="1:1">
      <c r="A1043551" s="19"/>
    </row>
    <row r="1043552" spans="1:1">
      <c r="A1043552" s="19"/>
    </row>
    <row r="1043553" spans="1:1">
      <c r="A1043553" s="19"/>
    </row>
    <row r="1043554" spans="1:1">
      <c r="A1043554" s="19"/>
    </row>
    <row r="1043555" spans="1:1">
      <c r="A1043555" s="19"/>
    </row>
    <row r="1043556" spans="1:1">
      <c r="A1043556" s="19"/>
    </row>
    <row r="1043557" spans="1:1">
      <c r="A1043557" s="19"/>
    </row>
    <row r="1043558" spans="1:1">
      <c r="A1043558" s="19"/>
    </row>
    <row r="1043559" spans="1:1">
      <c r="A1043559" s="19"/>
    </row>
    <row r="1043560" spans="1:1">
      <c r="A1043560" s="19"/>
    </row>
    <row r="1043561" spans="1:1">
      <c r="A1043561" s="19"/>
    </row>
    <row r="1043562" spans="1:1">
      <c r="A1043562" s="19"/>
    </row>
    <row r="1043563" spans="1:1">
      <c r="A1043563" s="19"/>
    </row>
    <row r="1043564" spans="1:1">
      <c r="A1043564" s="19"/>
    </row>
    <row r="1043565" spans="1:1">
      <c r="A1043565" s="19"/>
    </row>
    <row r="1043566" spans="1:1">
      <c r="A1043566" s="19"/>
    </row>
    <row r="1043567" spans="1:1">
      <c r="A1043567" s="19"/>
    </row>
    <row r="1043568" spans="1:1">
      <c r="A1043568" s="19"/>
    </row>
    <row r="1043569" spans="1:1">
      <c r="A1043569" s="19"/>
    </row>
    <row r="1043570" spans="1:1">
      <c r="A1043570" s="19"/>
    </row>
    <row r="1043571" spans="1:1">
      <c r="A1043571" s="19"/>
    </row>
    <row r="1043572" spans="1:1">
      <c r="A1043572" s="19"/>
    </row>
    <row r="1043573" spans="1:1">
      <c r="A1043573" s="19"/>
    </row>
    <row r="1043574" spans="1:1">
      <c r="A1043574" s="19"/>
    </row>
    <row r="1043575" spans="1:1">
      <c r="A1043575" s="19"/>
    </row>
    <row r="1043576" spans="1:1">
      <c r="A1043576" s="19"/>
    </row>
    <row r="1043577" spans="1:1">
      <c r="A1043577" s="19"/>
    </row>
    <row r="1043578" spans="1:1">
      <c r="A1043578" s="19"/>
    </row>
    <row r="1043579" spans="1:1">
      <c r="A1043579" s="19"/>
    </row>
    <row r="1043580" spans="1:1">
      <c r="A1043580" s="19"/>
    </row>
    <row r="1043581" spans="1:1">
      <c r="A1043581" s="19"/>
    </row>
    <row r="1043582" spans="1:1">
      <c r="A1043582" s="19"/>
    </row>
    <row r="1043583" spans="1:1">
      <c r="A1043583" s="19"/>
    </row>
    <row r="1043584" spans="1:1">
      <c r="A1043584" s="19"/>
    </row>
    <row r="1043585" spans="1:1">
      <c r="A1043585" s="19"/>
    </row>
    <row r="1043586" spans="1:1">
      <c r="A1043586" s="19"/>
    </row>
    <row r="1043587" spans="1:1">
      <c r="A1043587" s="19"/>
    </row>
    <row r="1043588" spans="1:1">
      <c r="A1043588" s="19"/>
    </row>
    <row r="1043589" spans="1:1">
      <c r="A1043589" s="19"/>
    </row>
    <row r="1043590" spans="1:1">
      <c r="A1043590" s="19"/>
    </row>
    <row r="1043591" spans="1:1">
      <c r="A1043591" s="19"/>
    </row>
    <row r="1043592" spans="1:1">
      <c r="A1043592" s="19"/>
    </row>
    <row r="1043593" spans="1:1">
      <c r="A1043593" s="19"/>
    </row>
    <row r="1043594" spans="1:1">
      <c r="A1043594" s="19"/>
    </row>
    <row r="1043595" spans="1:1">
      <c r="A1043595" s="19"/>
    </row>
    <row r="1043596" spans="1:1">
      <c r="A1043596" s="19"/>
    </row>
    <row r="1043597" spans="1:1">
      <c r="A1043597" s="19"/>
    </row>
    <row r="1043598" spans="1:1">
      <c r="A1043598" s="19"/>
    </row>
    <row r="1043599" spans="1:1">
      <c r="A1043599" s="19"/>
    </row>
    <row r="1043600" spans="1:1">
      <c r="A1043600" s="19"/>
    </row>
    <row r="1043601" spans="1:1">
      <c r="A1043601" s="19"/>
    </row>
    <row r="1043602" spans="1:1">
      <c r="A1043602" s="19"/>
    </row>
    <row r="1043603" spans="1:1">
      <c r="A1043603" s="19"/>
    </row>
    <row r="1043604" spans="1:1">
      <c r="A1043604" s="19"/>
    </row>
    <row r="1043605" spans="1:1">
      <c r="A1043605" s="19"/>
    </row>
    <row r="1043606" spans="1:1">
      <c r="A1043606" s="19"/>
    </row>
    <row r="1043607" spans="1:1">
      <c r="A1043607" s="19"/>
    </row>
    <row r="1043608" spans="1:1">
      <c r="A1043608" s="19"/>
    </row>
    <row r="1043609" spans="1:1">
      <c r="A1043609" s="19"/>
    </row>
    <row r="1043610" spans="1:1">
      <c r="A1043610" s="19"/>
    </row>
    <row r="1043611" spans="1:1">
      <c r="A1043611" s="19"/>
    </row>
    <row r="1043612" spans="1:1">
      <c r="A1043612" s="19"/>
    </row>
    <row r="1043613" spans="1:1">
      <c r="A1043613" s="19"/>
    </row>
    <row r="1043614" spans="1:1">
      <c r="A1043614" s="19"/>
    </row>
    <row r="1043615" spans="1:1">
      <c r="A1043615" s="19"/>
    </row>
    <row r="1043616" spans="1:1">
      <c r="A1043616" s="19"/>
    </row>
    <row r="1043617" spans="1:1">
      <c r="A1043617" s="19"/>
    </row>
    <row r="1043618" spans="1:1">
      <c r="A1043618" s="19"/>
    </row>
    <row r="1043619" spans="1:1">
      <c r="A1043619" s="19"/>
    </row>
    <row r="1043620" spans="1:1">
      <c r="A1043620" s="19"/>
    </row>
    <row r="1043621" spans="1:1">
      <c r="A1043621" s="19"/>
    </row>
    <row r="1043622" spans="1:1">
      <c r="A1043622" s="19"/>
    </row>
    <row r="1043623" spans="1:1">
      <c r="A1043623" s="19"/>
    </row>
    <row r="1043624" spans="1:1">
      <c r="A1043624" s="19"/>
    </row>
    <row r="1043625" spans="1:1">
      <c r="A1043625" s="19"/>
    </row>
    <row r="1043626" spans="1:1">
      <c r="A1043626" s="19"/>
    </row>
    <row r="1043627" spans="1:1">
      <c r="A1043627" s="19"/>
    </row>
    <row r="1043628" spans="1:1">
      <c r="A1043628" s="19"/>
    </row>
    <row r="1043629" spans="1:1">
      <c r="A1043629" s="19"/>
    </row>
    <row r="1043630" spans="1:1">
      <c r="A1043630" s="19"/>
    </row>
    <row r="1043631" spans="1:1">
      <c r="A1043631" s="19"/>
    </row>
    <row r="1043632" spans="1:1">
      <c r="A1043632" s="19"/>
    </row>
    <row r="1043633" spans="1:1">
      <c r="A1043633" s="19"/>
    </row>
    <row r="1043634" spans="1:1">
      <c r="A1043634" s="19"/>
    </row>
    <row r="1043635" spans="1:1">
      <c r="A1043635" s="19"/>
    </row>
    <row r="1043636" spans="1:1">
      <c r="A1043636" s="19"/>
    </row>
    <row r="1043637" spans="1:1">
      <c r="A1043637" s="19"/>
    </row>
    <row r="1043638" spans="1:1">
      <c r="A1043638" s="19"/>
    </row>
    <row r="1043639" spans="1:1">
      <c r="A1043639" s="19"/>
    </row>
    <row r="1043640" spans="1:1">
      <c r="A1043640" s="19"/>
    </row>
    <row r="1043641" spans="1:1">
      <c r="A1043641" s="19"/>
    </row>
    <row r="1043642" spans="1:1">
      <c r="A1043642" s="19"/>
    </row>
    <row r="1043643" spans="1:1">
      <c r="A1043643" s="19"/>
    </row>
    <row r="1043644" spans="1:1">
      <c r="A1043644" s="19"/>
    </row>
    <row r="1043645" spans="1:1">
      <c r="A1043645" s="19"/>
    </row>
    <row r="1043646" spans="1:1">
      <c r="A1043646" s="19"/>
    </row>
    <row r="1043647" spans="1:1">
      <c r="A1043647" s="19"/>
    </row>
    <row r="1043648" spans="1:1">
      <c r="A1043648" s="19"/>
    </row>
    <row r="1043649" spans="1:1">
      <c r="A1043649" s="19"/>
    </row>
    <row r="1043650" spans="1:1">
      <c r="A1043650" s="19"/>
    </row>
    <row r="1043651" spans="1:1">
      <c r="A1043651" s="19"/>
    </row>
    <row r="1043652" spans="1:1">
      <c r="A1043652" s="19"/>
    </row>
    <row r="1043653" spans="1:1">
      <c r="A1043653" s="19"/>
    </row>
    <row r="1043654" spans="1:1">
      <c r="A1043654" s="19"/>
    </row>
    <row r="1043655" spans="1:1">
      <c r="A1043655" s="19"/>
    </row>
    <row r="1043656" spans="1:1">
      <c r="A1043656" s="19"/>
    </row>
    <row r="1043657" spans="1:1">
      <c r="A1043657" s="19"/>
    </row>
    <row r="1043658" spans="1:1">
      <c r="A1043658" s="19"/>
    </row>
    <row r="1043659" spans="1:1">
      <c r="A1043659" s="19"/>
    </row>
    <row r="1043660" spans="1:1">
      <c r="A1043660" s="19"/>
    </row>
    <row r="1043661" spans="1:1">
      <c r="A1043661" s="19"/>
    </row>
    <row r="1043662" spans="1:1">
      <c r="A1043662" s="19"/>
    </row>
    <row r="1043663" spans="1:1">
      <c r="A1043663" s="19"/>
    </row>
    <row r="1043664" spans="1:1">
      <c r="A1043664" s="19"/>
    </row>
    <row r="1043665" spans="1:1">
      <c r="A1043665" s="19"/>
    </row>
    <row r="1043666" spans="1:1">
      <c r="A1043666" s="19"/>
    </row>
    <row r="1043667" spans="1:1">
      <c r="A1043667" s="19"/>
    </row>
    <row r="1043668" spans="1:1">
      <c r="A1043668" s="19"/>
    </row>
    <row r="1043669" spans="1:1">
      <c r="A1043669" s="19"/>
    </row>
    <row r="1043670" spans="1:1">
      <c r="A1043670" s="19"/>
    </row>
    <row r="1043671" spans="1:1">
      <c r="A1043671" s="19"/>
    </row>
    <row r="1043672" spans="1:1">
      <c r="A1043672" s="19"/>
    </row>
    <row r="1043673" spans="1:1">
      <c r="A1043673" s="19"/>
    </row>
    <row r="1043674" spans="1:1">
      <c r="A1043674" s="19"/>
    </row>
    <row r="1043675" spans="1:1">
      <c r="A1043675" s="19"/>
    </row>
    <row r="1043676" spans="1:1">
      <c r="A1043676" s="19"/>
    </row>
    <row r="1043677" spans="1:1">
      <c r="A1043677" s="19"/>
    </row>
    <row r="1043678" spans="1:1">
      <c r="A1043678" s="19"/>
    </row>
    <row r="1043679" spans="1:1">
      <c r="A1043679" s="19"/>
    </row>
    <row r="1043680" spans="1:1">
      <c r="A1043680" s="19"/>
    </row>
    <row r="1043681" spans="1:1">
      <c r="A1043681" s="19"/>
    </row>
    <row r="1043682" spans="1:1">
      <c r="A1043682" s="19"/>
    </row>
    <row r="1043683" spans="1:1">
      <c r="A1043683" s="19"/>
    </row>
    <row r="1043684" spans="1:1">
      <c r="A1043684" s="19"/>
    </row>
    <row r="1043685" spans="1:1">
      <c r="A1043685" s="19"/>
    </row>
    <row r="1043686" spans="1:1">
      <c r="A1043686" s="19"/>
    </row>
    <row r="1043687" spans="1:1">
      <c r="A1043687" s="19"/>
    </row>
    <row r="1043688" spans="1:1">
      <c r="A1043688" s="19"/>
    </row>
    <row r="1043689" spans="1:1">
      <c r="A1043689" s="19"/>
    </row>
    <row r="1043690" spans="1:1">
      <c r="A1043690" s="19"/>
    </row>
    <row r="1043691" spans="1:1">
      <c r="A1043691" s="19"/>
    </row>
    <row r="1043692" spans="1:1">
      <c r="A1043692" s="19"/>
    </row>
    <row r="1043693" spans="1:1">
      <c r="A1043693" s="19"/>
    </row>
    <row r="1043694" spans="1:1">
      <c r="A1043694" s="19"/>
    </row>
    <row r="1043695" spans="1:1">
      <c r="A1043695" s="19"/>
    </row>
    <row r="1043696" spans="1:1">
      <c r="A1043696" s="19"/>
    </row>
    <row r="1043697" spans="1:1">
      <c r="A1043697" s="19"/>
    </row>
    <row r="1043698" spans="1:1">
      <c r="A1043698" s="19"/>
    </row>
    <row r="1043699" spans="1:1">
      <c r="A1043699" s="19"/>
    </row>
    <row r="1043700" spans="1:1">
      <c r="A1043700" s="19"/>
    </row>
    <row r="1043701" spans="1:1">
      <c r="A1043701" s="19"/>
    </row>
    <row r="1043702" spans="1:1">
      <c r="A1043702" s="19"/>
    </row>
    <row r="1043703" spans="1:1">
      <c r="A1043703" s="19"/>
    </row>
    <row r="1043704" spans="1:1">
      <c r="A1043704" s="19"/>
    </row>
    <row r="1043705" spans="1:1">
      <c r="A1043705" s="19"/>
    </row>
    <row r="1043706" spans="1:1">
      <c r="A1043706" s="19"/>
    </row>
    <row r="1043707" spans="1:1">
      <c r="A1043707" s="19"/>
    </row>
    <row r="1043708" spans="1:1">
      <c r="A1043708" s="19"/>
    </row>
    <row r="1043709" spans="1:1">
      <c r="A1043709" s="19"/>
    </row>
    <row r="1043710" spans="1:1">
      <c r="A1043710" s="19"/>
    </row>
    <row r="1043711" spans="1:1">
      <c r="A1043711" s="19"/>
    </row>
    <row r="1043712" spans="1:1">
      <c r="A1043712" s="19"/>
    </row>
    <row r="1043713" spans="1:1">
      <c r="A1043713" s="19"/>
    </row>
    <row r="1043714" spans="1:1">
      <c r="A1043714" s="19"/>
    </row>
    <row r="1043715" spans="1:1">
      <c r="A1043715" s="19"/>
    </row>
    <row r="1043716" spans="1:1">
      <c r="A1043716" s="19"/>
    </row>
    <row r="1043717" spans="1:1">
      <c r="A1043717" s="19"/>
    </row>
    <row r="1043718" spans="1:1">
      <c r="A1043718" s="19"/>
    </row>
    <row r="1043719" spans="1:1">
      <c r="A1043719" s="19"/>
    </row>
    <row r="1043720" spans="1:1">
      <c r="A1043720" s="19"/>
    </row>
    <row r="1043721" spans="1:1">
      <c r="A1043721" s="19"/>
    </row>
    <row r="1043722" spans="1:1">
      <c r="A1043722" s="19"/>
    </row>
    <row r="1043723" spans="1:1">
      <c r="A1043723" s="19"/>
    </row>
    <row r="1043724" spans="1:1">
      <c r="A1043724" s="19"/>
    </row>
    <row r="1043725" spans="1:1">
      <c r="A1043725" s="19"/>
    </row>
    <row r="1043726" spans="1:1">
      <c r="A1043726" s="19"/>
    </row>
    <row r="1043727" spans="1:1">
      <c r="A1043727" s="19"/>
    </row>
    <row r="1043728" spans="1:1">
      <c r="A1043728" s="19"/>
    </row>
    <row r="1043729" spans="1:1">
      <c r="A1043729" s="19"/>
    </row>
    <row r="1043730" spans="1:1">
      <c r="A1043730" s="19"/>
    </row>
    <row r="1043731" spans="1:1">
      <c r="A1043731" s="19"/>
    </row>
    <row r="1043732" spans="1:1">
      <c r="A1043732" s="19"/>
    </row>
    <row r="1043733" spans="1:1">
      <c r="A1043733" s="19"/>
    </row>
    <row r="1043734" spans="1:1">
      <c r="A1043734" s="19"/>
    </row>
    <row r="1043735" spans="1:1">
      <c r="A1043735" s="19"/>
    </row>
    <row r="1043736" spans="1:1">
      <c r="A1043736" s="19"/>
    </row>
    <row r="1043737" spans="1:1">
      <c r="A1043737" s="19"/>
    </row>
    <row r="1043738" spans="1:1">
      <c r="A1043738" s="19"/>
    </row>
    <row r="1043739" spans="1:1">
      <c r="A1043739" s="19"/>
    </row>
    <row r="1043740" spans="1:1">
      <c r="A1043740" s="19"/>
    </row>
    <row r="1043741" spans="1:1">
      <c r="A1043741" s="19"/>
    </row>
    <row r="1043742" spans="1:1">
      <c r="A1043742" s="19"/>
    </row>
    <row r="1043743" spans="1:1">
      <c r="A1043743" s="19"/>
    </row>
    <row r="1043744" spans="1:1">
      <c r="A1043744" s="19"/>
    </row>
    <row r="1043745" spans="1:1">
      <c r="A1043745" s="19"/>
    </row>
    <row r="1043746" spans="1:1">
      <c r="A1043746" s="19"/>
    </row>
    <row r="1043747" spans="1:1">
      <c r="A1043747" s="19"/>
    </row>
    <row r="1043748" spans="1:1">
      <c r="A1043748" s="19"/>
    </row>
    <row r="1043749" spans="1:1">
      <c r="A1043749" s="19"/>
    </row>
    <row r="1043750" spans="1:1">
      <c r="A1043750" s="19"/>
    </row>
    <row r="1043751" spans="1:1">
      <c r="A1043751" s="19"/>
    </row>
    <row r="1043752" spans="1:1">
      <c r="A1043752" s="19"/>
    </row>
    <row r="1043753" spans="1:1">
      <c r="A1043753" s="19"/>
    </row>
    <row r="1043754" spans="1:1">
      <c r="A1043754" s="19"/>
    </row>
    <row r="1043755" spans="1:1">
      <c r="A1043755" s="19"/>
    </row>
    <row r="1043756" spans="1:1">
      <c r="A1043756" s="19"/>
    </row>
    <row r="1043757" spans="1:1">
      <c r="A1043757" s="19"/>
    </row>
    <row r="1043758" spans="1:1">
      <c r="A1043758" s="19"/>
    </row>
    <row r="1043759" spans="1:1">
      <c r="A1043759" s="19"/>
    </row>
    <row r="1043760" spans="1:1">
      <c r="A1043760" s="19"/>
    </row>
    <row r="1043761" spans="1:1">
      <c r="A1043761" s="19"/>
    </row>
    <row r="1043762" spans="1:1">
      <c r="A1043762" s="19"/>
    </row>
    <row r="1043763" spans="1:1">
      <c r="A1043763" s="19"/>
    </row>
    <row r="1043764" spans="1:1">
      <c r="A1043764" s="19"/>
    </row>
    <row r="1043765" spans="1:1">
      <c r="A1043765" s="19"/>
    </row>
    <row r="1043766" spans="1:1">
      <c r="A1043766" s="19"/>
    </row>
    <row r="1043767" spans="1:1">
      <c r="A1043767" s="19"/>
    </row>
    <row r="1043768" spans="1:1">
      <c r="A1043768" s="19"/>
    </row>
    <row r="1043769" spans="1:1">
      <c r="A1043769" s="19"/>
    </row>
    <row r="1043770" spans="1:1">
      <c r="A1043770" s="19"/>
    </row>
    <row r="1043771" spans="1:1">
      <c r="A1043771" s="19"/>
    </row>
    <row r="1043772" spans="1:1">
      <c r="A1043772" s="19"/>
    </row>
    <row r="1043773" spans="1:1">
      <c r="A1043773" s="19"/>
    </row>
    <row r="1043774" spans="1:1">
      <c r="A1043774" s="19"/>
    </row>
    <row r="1043775" spans="1:1">
      <c r="A1043775" s="19"/>
    </row>
    <row r="1043776" spans="1:1">
      <c r="A1043776" s="19"/>
    </row>
    <row r="1043777" spans="1:1">
      <c r="A1043777" s="19"/>
    </row>
    <row r="1043778" spans="1:1">
      <c r="A1043778" s="19"/>
    </row>
    <row r="1043779" spans="1:1">
      <c r="A1043779" s="19"/>
    </row>
    <row r="1043780" spans="1:1">
      <c r="A1043780" s="19"/>
    </row>
    <row r="1043781" spans="1:1">
      <c r="A1043781" s="19"/>
    </row>
    <row r="1043782" spans="1:1">
      <c r="A1043782" s="19"/>
    </row>
    <row r="1043783" spans="1:1">
      <c r="A1043783" s="19"/>
    </row>
    <row r="1043784" spans="1:1">
      <c r="A1043784" s="19"/>
    </row>
    <row r="1043785" spans="1:1">
      <c r="A1043785" s="19"/>
    </row>
    <row r="1043786" spans="1:1">
      <c r="A1043786" s="19"/>
    </row>
    <row r="1043787" spans="1:1">
      <c r="A1043787" s="19"/>
    </row>
    <row r="1043788" spans="1:1">
      <c r="A1043788" s="19"/>
    </row>
    <row r="1043789" spans="1:1">
      <c r="A1043789" s="19"/>
    </row>
    <row r="1043790" spans="1:1">
      <c r="A1043790" s="19"/>
    </row>
    <row r="1043791" spans="1:1">
      <c r="A1043791" s="19"/>
    </row>
    <row r="1043792" spans="1:1">
      <c r="A1043792" s="19"/>
    </row>
    <row r="1043793" spans="1:1">
      <c r="A1043793" s="19"/>
    </row>
    <row r="1043794" spans="1:1">
      <c r="A1043794" s="19"/>
    </row>
    <row r="1043795" spans="1:1">
      <c r="A1043795" s="19"/>
    </row>
    <row r="1043796" spans="1:1">
      <c r="A1043796" s="19"/>
    </row>
    <row r="1043797" spans="1:1">
      <c r="A1043797" s="19"/>
    </row>
    <row r="1043798" spans="1:1">
      <c r="A1043798" s="19"/>
    </row>
    <row r="1043799" spans="1:1">
      <c r="A1043799" s="19"/>
    </row>
    <row r="1043800" spans="1:1">
      <c r="A1043800" s="19"/>
    </row>
    <row r="1043801" spans="1:1">
      <c r="A1043801" s="19"/>
    </row>
    <row r="1043802" spans="1:1">
      <c r="A1043802" s="19"/>
    </row>
    <row r="1043803" spans="1:1">
      <c r="A1043803" s="19"/>
    </row>
    <row r="1043804" spans="1:1">
      <c r="A1043804" s="19"/>
    </row>
    <row r="1043805" spans="1:1">
      <c r="A1043805" s="19"/>
    </row>
    <row r="1043806" spans="1:1">
      <c r="A1043806" s="19"/>
    </row>
    <row r="1043807" spans="1:1">
      <c r="A1043807" s="19"/>
    </row>
    <row r="1043808" spans="1:1">
      <c r="A1043808" s="19"/>
    </row>
    <row r="1043809" spans="1:1">
      <c r="A1043809" s="19"/>
    </row>
    <row r="1043810" spans="1:1">
      <c r="A1043810" s="19"/>
    </row>
    <row r="1043811" spans="1:1">
      <c r="A1043811" s="19"/>
    </row>
    <row r="1043812" spans="1:1">
      <c r="A1043812" s="19"/>
    </row>
    <row r="1043813" spans="1:1">
      <c r="A1043813" s="19"/>
    </row>
    <row r="1043814" spans="1:1">
      <c r="A1043814" s="19"/>
    </row>
    <row r="1043815" spans="1:1">
      <c r="A1043815" s="19"/>
    </row>
    <row r="1043816" spans="1:1">
      <c r="A1043816" s="19"/>
    </row>
    <row r="1043817" spans="1:1">
      <c r="A1043817" s="19"/>
    </row>
    <row r="1043818" spans="1:1">
      <c r="A1043818" s="19"/>
    </row>
    <row r="1043819" spans="1:1">
      <c r="A1043819" s="19"/>
    </row>
    <row r="1043820" spans="1:1">
      <c r="A1043820" s="19"/>
    </row>
    <row r="1043821" spans="1:1">
      <c r="A1043821" s="19"/>
    </row>
    <row r="1043822" spans="1:1">
      <c r="A1043822" s="19"/>
    </row>
    <row r="1043823" spans="1:1">
      <c r="A1043823" s="19"/>
    </row>
    <row r="1043824" spans="1:1">
      <c r="A1043824" s="19"/>
    </row>
    <row r="1043825" spans="1:1">
      <c r="A1043825" s="19"/>
    </row>
    <row r="1043826" spans="1:1">
      <c r="A1043826" s="19"/>
    </row>
    <row r="1043827" spans="1:1">
      <c r="A1043827" s="19"/>
    </row>
    <row r="1043828" spans="1:1">
      <c r="A1043828" s="19"/>
    </row>
    <row r="1043829" spans="1:1">
      <c r="A1043829" s="19"/>
    </row>
    <row r="1043830" spans="1:1">
      <c r="A1043830" s="19"/>
    </row>
    <row r="1043831" spans="1:1">
      <c r="A1043831" s="19"/>
    </row>
    <row r="1043832" spans="1:1">
      <c r="A1043832" s="19"/>
    </row>
    <row r="1043833" spans="1:1">
      <c r="A1043833" s="19"/>
    </row>
    <row r="1043834" spans="1:1">
      <c r="A1043834" s="19"/>
    </row>
    <row r="1043835" spans="1:1">
      <c r="A1043835" s="19"/>
    </row>
    <row r="1043836" spans="1:1">
      <c r="A1043836" s="19"/>
    </row>
    <row r="1043837" spans="1:1">
      <c r="A1043837" s="19"/>
    </row>
    <row r="1043838" spans="1:1">
      <c r="A1043838" s="19"/>
    </row>
    <row r="1043839" spans="1:1">
      <c r="A1043839" s="19"/>
    </row>
    <row r="1043840" spans="1:1">
      <c r="A1043840" s="19"/>
    </row>
    <row r="1043841" spans="1:1">
      <c r="A1043841" s="19"/>
    </row>
    <row r="1043842" spans="1:1">
      <c r="A1043842" s="19"/>
    </row>
    <row r="1043843" spans="1:1">
      <c r="A1043843" s="19"/>
    </row>
    <row r="1043844" spans="1:1">
      <c r="A1043844" s="19"/>
    </row>
    <row r="1043845" spans="1:1">
      <c r="A1043845" s="19"/>
    </row>
    <row r="1043846" spans="1:1">
      <c r="A1043846" s="19"/>
    </row>
    <row r="1043847" spans="1:1">
      <c r="A1043847" s="19"/>
    </row>
    <row r="1043848" spans="1:1">
      <c r="A1043848" s="19"/>
    </row>
    <row r="1043849" spans="1:1">
      <c r="A1043849" s="19"/>
    </row>
    <row r="1043850" spans="1:1">
      <c r="A1043850" s="19"/>
    </row>
    <row r="1043851" spans="1:1">
      <c r="A1043851" s="19"/>
    </row>
    <row r="1043852" spans="1:1">
      <c r="A1043852" s="19"/>
    </row>
    <row r="1043853" spans="1:1">
      <c r="A1043853" s="19"/>
    </row>
    <row r="1043854" spans="1:1">
      <c r="A1043854" s="19"/>
    </row>
    <row r="1043855" spans="1:1">
      <c r="A1043855" s="19"/>
    </row>
    <row r="1043856" spans="1:1">
      <c r="A1043856" s="19"/>
    </row>
    <row r="1043857" spans="1:1">
      <c r="A1043857" s="19"/>
    </row>
    <row r="1043858" spans="1:1">
      <c r="A1043858" s="19"/>
    </row>
    <row r="1043859" spans="1:1">
      <c r="A1043859" s="19"/>
    </row>
    <row r="1043860" spans="1:1">
      <c r="A1043860" s="19"/>
    </row>
    <row r="1043861" spans="1:1">
      <c r="A1043861" s="19"/>
    </row>
    <row r="1043862" spans="1:1">
      <c r="A1043862" s="19"/>
    </row>
    <row r="1043863" spans="1:1">
      <c r="A1043863" s="19"/>
    </row>
    <row r="1043864" spans="1:1">
      <c r="A1043864" s="19"/>
    </row>
    <row r="1043865" spans="1:1">
      <c r="A1043865" s="19"/>
    </row>
    <row r="1043866" spans="1:1">
      <c r="A1043866" s="19"/>
    </row>
    <row r="1043867" spans="1:1">
      <c r="A1043867" s="19"/>
    </row>
    <row r="1043868" spans="1:1">
      <c r="A1043868" s="19"/>
    </row>
    <row r="1043869" spans="1:1">
      <c r="A1043869" s="19"/>
    </row>
    <row r="1043870" spans="1:1">
      <c r="A1043870" s="19"/>
    </row>
    <row r="1043871" spans="1:1">
      <c r="A1043871" s="19"/>
    </row>
    <row r="1043872" spans="1:1">
      <c r="A1043872" s="19"/>
    </row>
    <row r="1043873" spans="1:1">
      <c r="A1043873" s="19"/>
    </row>
    <row r="1043874" spans="1:1">
      <c r="A1043874" s="19"/>
    </row>
    <row r="1043875" spans="1:1">
      <c r="A1043875" s="19"/>
    </row>
    <row r="1043876" spans="1:1">
      <c r="A1043876" s="19"/>
    </row>
    <row r="1043877" spans="1:1">
      <c r="A1043877" s="19"/>
    </row>
    <row r="1043878" spans="1:1">
      <c r="A1043878" s="19"/>
    </row>
    <row r="1043879" spans="1:1">
      <c r="A1043879" s="19"/>
    </row>
    <row r="1043880" spans="1:1">
      <c r="A1043880" s="19"/>
    </row>
    <row r="1043881" spans="1:1">
      <c r="A1043881" s="19"/>
    </row>
    <row r="1043882" spans="1:1">
      <c r="A1043882" s="19"/>
    </row>
    <row r="1043883" spans="1:1">
      <c r="A1043883" s="19"/>
    </row>
    <row r="1043884" spans="1:1">
      <c r="A1043884" s="19"/>
    </row>
    <row r="1043885" spans="1:1">
      <c r="A1043885" s="19"/>
    </row>
    <row r="1043886" spans="1:1">
      <c r="A1043886" s="19"/>
    </row>
    <row r="1043887" spans="1:1">
      <c r="A1043887" s="19"/>
    </row>
    <row r="1043888" spans="1:1">
      <c r="A1043888" s="19"/>
    </row>
    <row r="1043889" spans="1:1">
      <c r="A1043889" s="19"/>
    </row>
    <row r="1043890" spans="1:1">
      <c r="A1043890" s="19"/>
    </row>
    <row r="1043891" spans="1:1">
      <c r="A1043891" s="19"/>
    </row>
    <row r="1043892" spans="1:1">
      <c r="A1043892" s="19"/>
    </row>
    <row r="1043893" spans="1:1">
      <c r="A1043893" s="19"/>
    </row>
    <row r="1043894" spans="1:1">
      <c r="A1043894" s="19"/>
    </row>
    <row r="1043895" spans="1:1">
      <c r="A1043895" s="19"/>
    </row>
    <row r="1043896" spans="1:1">
      <c r="A1043896" s="19"/>
    </row>
    <row r="1043897" spans="1:1">
      <c r="A1043897" s="19"/>
    </row>
    <row r="1043898" spans="1:1">
      <c r="A1043898" s="19"/>
    </row>
    <row r="1043899" spans="1:1">
      <c r="A1043899" s="19"/>
    </row>
    <row r="1043900" spans="1:1">
      <c r="A1043900" s="19"/>
    </row>
    <row r="1043901" spans="1:1">
      <c r="A1043901" s="19"/>
    </row>
    <row r="1043902" spans="1:1">
      <c r="A1043902" s="19"/>
    </row>
    <row r="1043903" spans="1:1">
      <c r="A1043903" s="19"/>
    </row>
    <row r="1043904" spans="1:1">
      <c r="A1043904" s="19"/>
    </row>
    <row r="1043905" spans="1:1">
      <c r="A1043905" s="19"/>
    </row>
    <row r="1043906" spans="1:1">
      <c r="A1043906" s="19"/>
    </row>
    <row r="1043907" spans="1:1">
      <c r="A1043907" s="19"/>
    </row>
    <row r="1043908" spans="1:1">
      <c r="A1043908" s="19"/>
    </row>
    <row r="1043909" spans="1:1">
      <c r="A1043909" s="19"/>
    </row>
    <row r="1043910" spans="1:1">
      <c r="A1043910" s="19"/>
    </row>
    <row r="1043911" spans="1:1">
      <c r="A1043911" s="19"/>
    </row>
    <row r="1043912" spans="1:1">
      <c r="A1043912" s="19"/>
    </row>
    <row r="1043913" spans="1:1">
      <c r="A1043913" s="19"/>
    </row>
    <row r="1043914" spans="1:1">
      <c r="A1043914" s="19"/>
    </row>
    <row r="1043915" spans="1:1">
      <c r="A1043915" s="19"/>
    </row>
    <row r="1043916" spans="1:1">
      <c r="A1043916" s="19"/>
    </row>
    <row r="1043917" spans="1:1">
      <c r="A1043917" s="19"/>
    </row>
    <row r="1043918" spans="1:1">
      <c r="A1043918" s="19"/>
    </row>
    <row r="1043919" spans="1:1">
      <c r="A1043919" s="19"/>
    </row>
    <row r="1043920" spans="1:1">
      <c r="A1043920" s="19"/>
    </row>
    <row r="1043921" spans="1:1">
      <c r="A1043921" s="19"/>
    </row>
    <row r="1043922" spans="1:1">
      <c r="A1043922" s="19"/>
    </row>
    <row r="1043923" spans="1:1">
      <c r="A1043923" s="19"/>
    </row>
    <row r="1043924" spans="1:1">
      <c r="A1043924" s="19"/>
    </row>
    <row r="1043925" spans="1:1">
      <c r="A1043925" s="19"/>
    </row>
    <row r="1043926" spans="1:1">
      <c r="A1043926" s="19"/>
    </row>
    <row r="1043927" spans="1:1">
      <c r="A1043927" s="19"/>
    </row>
    <row r="1043928" spans="1:1">
      <c r="A1043928" s="19"/>
    </row>
    <row r="1043929" spans="1:1">
      <c r="A1043929" s="19"/>
    </row>
    <row r="1043930" spans="1:1">
      <c r="A1043930" s="19"/>
    </row>
    <row r="1043931" spans="1:1">
      <c r="A1043931" s="19"/>
    </row>
    <row r="1043932" spans="1:1">
      <c r="A1043932" s="19"/>
    </row>
    <row r="1043933" spans="1:1">
      <c r="A1043933" s="19"/>
    </row>
    <row r="1043934" spans="1:1">
      <c r="A1043934" s="19"/>
    </row>
    <row r="1043935" spans="1:1">
      <c r="A1043935" s="19"/>
    </row>
    <row r="1043936" spans="1:1">
      <c r="A1043936" s="19"/>
    </row>
    <row r="1043937" spans="1:1">
      <c r="A1043937" s="19"/>
    </row>
    <row r="1043938" spans="1:1">
      <c r="A1043938" s="19"/>
    </row>
    <row r="1043939" spans="1:1">
      <c r="A1043939" s="19"/>
    </row>
    <row r="1043940" spans="1:1">
      <c r="A1043940" s="19"/>
    </row>
    <row r="1043941" spans="1:1">
      <c r="A1043941" s="19"/>
    </row>
    <row r="1043942" spans="1:1">
      <c r="A1043942" s="19"/>
    </row>
    <row r="1043943" spans="1:1">
      <c r="A1043943" s="19"/>
    </row>
    <row r="1043944" spans="1:1">
      <c r="A1043944" s="19"/>
    </row>
    <row r="1043945" spans="1:1">
      <c r="A1043945" s="19"/>
    </row>
    <row r="1043946" spans="1:1">
      <c r="A1043946" s="19"/>
    </row>
    <row r="1043947" spans="1:1">
      <c r="A1043947" s="19"/>
    </row>
    <row r="1043948" spans="1:1">
      <c r="A1043948" s="19"/>
    </row>
    <row r="1043949" spans="1:1">
      <c r="A1043949" s="19"/>
    </row>
    <row r="1043950" spans="1:1">
      <c r="A1043950" s="19"/>
    </row>
    <row r="1043951" spans="1:1">
      <c r="A1043951" s="19"/>
    </row>
    <row r="1043952" spans="1:1">
      <c r="A1043952" s="19"/>
    </row>
    <row r="1043953" spans="1:1">
      <c r="A1043953" s="19"/>
    </row>
    <row r="1043954" spans="1:1">
      <c r="A1043954" s="19"/>
    </row>
    <row r="1043955" spans="1:1">
      <c r="A1043955" s="19"/>
    </row>
    <row r="1043956" spans="1:1">
      <c r="A1043956" s="19"/>
    </row>
    <row r="1043957" spans="1:1">
      <c r="A1043957" s="19"/>
    </row>
    <row r="1043958" spans="1:1">
      <c r="A1043958" s="19"/>
    </row>
    <row r="1043959" spans="1:1">
      <c r="A1043959" s="19"/>
    </row>
    <row r="1043960" spans="1:1">
      <c r="A1043960" s="19"/>
    </row>
    <row r="1043961" spans="1:1">
      <c r="A1043961" s="19"/>
    </row>
    <row r="1043962" spans="1:1">
      <c r="A1043962" s="19"/>
    </row>
    <row r="1043963" spans="1:1">
      <c r="A1043963" s="19"/>
    </row>
    <row r="1043964" spans="1:1">
      <c r="A1043964" s="19"/>
    </row>
    <row r="1043965" spans="1:1">
      <c r="A1043965" s="19"/>
    </row>
    <row r="1043966" spans="1:1">
      <c r="A1043966" s="19"/>
    </row>
    <row r="1043967" spans="1:1">
      <c r="A1043967" s="19"/>
    </row>
    <row r="1043968" spans="1:1">
      <c r="A1043968" s="19"/>
    </row>
    <row r="1043969" spans="1:1">
      <c r="A1043969" s="19"/>
    </row>
    <row r="1043970" spans="1:1">
      <c r="A1043970" s="19"/>
    </row>
    <row r="1043971" spans="1:1">
      <c r="A1043971" s="19"/>
    </row>
    <row r="1043972" spans="1:1">
      <c r="A1043972" s="19"/>
    </row>
    <row r="1043973" spans="1:1">
      <c r="A1043973" s="19"/>
    </row>
    <row r="1043974" spans="1:1">
      <c r="A1043974" s="19"/>
    </row>
    <row r="1043975" spans="1:1">
      <c r="A1043975" s="19"/>
    </row>
    <row r="1043976" spans="1:1">
      <c r="A1043976" s="19"/>
    </row>
    <row r="1043977" spans="1:1">
      <c r="A1043977" s="19"/>
    </row>
    <row r="1043978" spans="1:1">
      <c r="A1043978" s="19"/>
    </row>
    <row r="1043979" spans="1:1">
      <c r="A1043979" s="19"/>
    </row>
    <row r="1043980" spans="1:1">
      <c r="A1043980" s="19"/>
    </row>
    <row r="1043981" spans="1:1">
      <c r="A1043981" s="19"/>
    </row>
    <row r="1043982" spans="1:1">
      <c r="A1043982" s="19"/>
    </row>
    <row r="1043983" spans="1:1">
      <c r="A1043983" s="19"/>
    </row>
    <row r="1043984" spans="1:1">
      <c r="A1043984" s="19"/>
    </row>
    <row r="1043985" spans="1:1">
      <c r="A1043985" s="19"/>
    </row>
    <row r="1043986" spans="1:1">
      <c r="A1043986" s="19"/>
    </row>
    <row r="1043987" spans="1:1">
      <c r="A1043987" s="19"/>
    </row>
    <row r="1043988" spans="1:1">
      <c r="A1043988" s="19"/>
    </row>
    <row r="1043989" spans="1:1">
      <c r="A1043989" s="19"/>
    </row>
    <row r="1043990" spans="1:1">
      <c r="A1043990" s="19"/>
    </row>
    <row r="1043991" spans="1:1">
      <c r="A1043991" s="19"/>
    </row>
    <row r="1043992" spans="1:1">
      <c r="A1043992" s="19"/>
    </row>
    <row r="1043993" spans="1:1">
      <c r="A1043993" s="19"/>
    </row>
    <row r="1043994" spans="1:1">
      <c r="A1043994" s="19"/>
    </row>
    <row r="1043995" spans="1:1">
      <c r="A1043995" s="19"/>
    </row>
    <row r="1043996" spans="1:1">
      <c r="A1043996" s="19"/>
    </row>
    <row r="1043997" spans="1:1">
      <c r="A1043997" s="19"/>
    </row>
    <row r="1043998" spans="1:1">
      <c r="A1043998" s="19"/>
    </row>
    <row r="1043999" spans="1:1">
      <c r="A1043999" s="19"/>
    </row>
    <row r="1044000" spans="1:1">
      <c r="A1044000" s="19"/>
    </row>
    <row r="1044001" spans="1:1">
      <c r="A1044001" s="19"/>
    </row>
    <row r="1044002" spans="1:1">
      <c r="A1044002" s="19"/>
    </row>
    <row r="1044003" spans="1:1">
      <c r="A1044003" s="19"/>
    </row>
    <row r="1044004" spans="1:1">
      <c r="A1044004" s="19"/>
    </row>
    <row r="1044005" spans="1:1">
      <c r="A1044005" s="19"/>
    </row>
    <row r="1044006" spans="1:1">
      <c r="A1044006" s="19"/>
    </row>
    <row r="1044007" spans="1:1">
      <c r="A1044007" s="19"/>
    </row>
    <row r="1044008" spans="1:1">
      <c r="A1044008" s="19"/>
    </row>
    <row r="1044009" spans="1:1">
      <c r="A1044009" s="19"/>
    </row>
    <row r="1044010" spans="1:1">
      <c r="A1044010" s="19"/>
    </row>
    <row r="1044011" spans="1:1">
      <c r="A1044011" s="19"/>
    </row>
    <row r="1044012" spans="1:1">
      <c r="A1044012" s="19"/>
    </row>
    <row r="1044013" spans="1:1">
      <c r="A1044013" s="19"/>
    </row>
    <row r="1044014" spans="1:1">
      <c r="A1044014" s="19"/>
    </row>
    <row r="1044015" spans="1:1">
      <c r="A1044015" s="19"/>
    </row>
    <row r="1044016" spans="1:1">
      <c r="A1044016" s="19"/>
    </row>
    <row r="1044017" spans="1:1">
      <c r="A1044017" s="19"/>
    </row>
    <row r="1044018" spans="1:1">
      <c r="A1044018" s="19"/>
    </row>
    <row r="1044019" spans="1:1">
      <c r="A1044019" s="19"/>
    </row>
    <row r="1044020" spans="1:1">
      <c r="A1044020" s="19"/>
    </row>
    <row r="1044021" spans="1:1">
      <c r="A1044021" s="19"/>
    </row>
    <row r="1044022" spans="1:1">
      <c r="A1044022" s="19"/>
    </row>
    <row r="1044023" spans="1:1">
      <c r="A1044023" s="19"/>
    </row>
    <row r="1044024" spans="1:1">
      <c r="A1044024" s="19"/>
    </row>
    <row r="1044025" spans="1:1">
      <c r="A1044025" s="19"/>
    </row>
    <row r="1044026" spans="1:1">
      <c r="A1044026" s="19"/>
    </row>
    <row r="1044027" spans="1:1">
      <c r="A1044027" s="19"/>
    </row>
    <row r="1044028" spans="1:1">
      <c r="A1044028" s="19"/>
    </row>
    <row r="1044029" spans="1:1">
      <c r="A1044029" s="19"/>
    </row>
    <row r="1044030" spans="1:1">
      <c r="A1044030" s="19"/>
    </row>
    <row r="1044031" spans="1:1">
      <c r="A1044031" s="19"/>
    </row>
    <row r="1044032" spans="1:1">
      <c r="A1044032" s="19"/>
    </row>
    <row r="1044033" spans="1:1">
      <c r="A1044033" s="19"/>
    </row>
    <row r="1044034" spans="1:1">
      <c r="A1044034" s="19"/>
    </row>
    <row r="1044035" spans="1:1">
      <c r="A1044035" s="19"/>
    </row>
    <row r="1044036" spans="1:1">
      <c r="A1044036" s="19"/>
    </row>
    <row r="1044037" spans="1:1">
      <c r="A1044037" s="19"/>
    </row>
    <row r="1044038" spans="1:1">
      <c r="A1044038" s="19"/>
    </row>
    <row r="1044039" spans="1:1">
      <c r="A1044039" s="19"/>
    </row>
    <row r="1044040" spans="1:1">
      <c r="A1044040" s="19"/>
    </row>
    <row r="1044041" spans="1:1">
      <c r="A1044041" s="19"/>
    </row>
    <row r="1044042" spans="1:1">
      <c r="A1044042" s="19"/>
    </row>
    <row r="1044043" spans="1:1">
      <c r="A1044043" s="19"/>
    </row>
    <row r="1044044" spans="1:1">
      <c r="A1044044" s="19"/>
    </row>
    <row r="1044045" spans="1:1">
      <c r="A1044045" s="19"/>
    </row>
    <row r="1044046" spans="1:1">
      <c r="A1044046" s="19"/>
    </row>
    <row r="1044047" spans="1:1">
      <c r="A1044047" s="19"/>
    </row>
    <row r="1044048" spans="1:1">
      <c r="A1044048" s="19"/>
    </row>
    <row r="1044049" spans="1:1">
      <c r="A1044049" s="19"/>
    </row>
    <row r="1044050" spans="1:1">
      <c r="A1044050" s="19"/>
    </row>
    <row r="1044051" spans="1:1">
      <c r="A1044051" s="19"/>
    </row>
    <row r="1044052" spans="1:1">
      <c r="A1044052" s="19"/>
    </row>
    <row r="1044053" spans="1:1">
      <c r="A1044053" s="19"/>
    </row>
    <row r="1044054" spans="1:1">
      <c r="A1044054" s="19"/>
    </row>
    <row r="1044055" spans="1:1">
      <c r="A1044055" s="19"/>
    </row>
    <row r="1044056" spans="1:1">
      <c r="A1044056" s="19"/>
    </row>
    <row r="1044057" spans="1:1">
      <c r="A1044057" s="19"/>
    </row>
    <row r="1044058" spans="1:1">
      <c r="A1044058" s="19"/>
    </row>
    <row r="1044059" spans="1:1">
      <c r="A1044059" s="19"/>
    </row>
    <row r="1044060" spans="1:1">
      <c r="A1044060" s="19"/>
    </row>
    <row r="1044061" spans="1:1">
      <c r="A1044061" s="19"/>
    </row>
    <row r="1044062" spans="1:1">
      <c r="A1044062" s="19"/>
    </row>
    <row r="1044063" spans="1:1">
      <c r="A1044063" s="19"/>
    </row>
    <row r="1044064" spans="1:1">
      <c r="A1044064" s="19"/>
    </row>
    <row r="1044065" spans="1:1">
      <c r="A1044065" s="19"/>
    </row>
    <row r="1044066" spans="1:1">
      <c r="A1044066" s="19"/>
    </row>
    <row r="1044067" spans="1:1">
      <c r="A1044067" s="19"/>
    </row>
    <row r="1044068" spans="1:1">
      <c r="A1044068" s="19"/>
    </row>
    <row r="1044069" spans="1:1">
      <c r="A1044069" s="19"/>
    </row>
    <row r="1044070" spans="1:1">
      <c r="A1044070" s="19"/>
    </row>
    <row r="1044071" spans="1:1">
      <c r="A1044071" s="19"/>
    </row>
    <row r="1044072" spans="1:1">
      <c r="A1044072" s="19"/>
    </row>
    <row r="1044073" spans="1:1">
      <c r="A1044073" s="19"/>
    </row>
    <row r="1044074" spans="1:1">
      <c r="A1044074" s="19"/>
    </row>
    <row r="1044075" spans="1:1">
      <c r="A1044075" s="19"/>
    </row>
    <row r="1044076" spans="1:1">
      <c r="A1044076" s="19"/>
    </row>
    <row r="1044077" spans="1:1">
      <c r="A1044077" s="19"/>
    </row>
    <row r="1044078" spans="1:1">
      <c r="A1044078" s="19"/>
    </row>
    <row r="1044079" spans="1:1">
      <c r="A1044079" s="19"/>
    </row>
    <row r="1044080" spans="1:1">
      <c r="A1044080" s="19"/>
    </row>
    <row r="1044081" spans="1:1">
      <c r="A1044081" s="19"/>
    </row>
    <row r="1044082" spans="1:1">
      <c r="A1044082" s="19"/>
    </row>
    <row r="1044083" spans="1:1">
      <c r="A1044083" s="19"/>
    </row>
    <row r="1044084" spans="1:1">
      <c r="A1044084" s="19"/>
    </row>
    <row r="1044085" spans="1:1">
      <c r="A1044085" s="19"/>
    </row>
    <row r="1044086" spans="1:1">
      <c r="A1044086" s="19"/>
    </row>
    <row r="1044087" spans="1:1">
      <c r="A1044087" s="19"/>
    </row>
    <row r="1044088" spans="1:1">
      <c r="A1044088" s="19"/>
    </row>
    <row r="1044089" spans="1:1">
      <c r="A1044089" s="19"/>
    </row>
    <row r="1044090" spans="1:1">
      <c r="A1044090" s="19"/>
    </row>
    <row r="1044091" spans="1:1">
      <c r="A1044091" s="19"/>
    </row>
    <row r="1044092" spans="1:1">
      <c r="A1044092" s="19"/>
    </row>
    <row r="1044093" spans="1:1">
      <c r="A1044093" s="19"/>
    </row>
    <row r="1044094" spans="1:1">
      <c r="A1044094" s="19"/>
    </row>
    <row r="1044095" spans="1:1">
      <c r="A1044095" s="19"/>
    </row>
    <row r="1044096" spans="1:1">
      <c r="A1044096" s="19"/>
    </row>
    <row r="1044097" spans="1:1">
      <c r="A1044097" s="19"/>
    </row>
    <row r="1044098" spans="1:1">
      <c r="A1044098" s="19"/>
    </row>
    <row r="1044099" spans="1:1">
      <c r="A1044099" s="19"/>
    </row>
    <row r="1044100" spans="1:1">
      <c r="A1044100" s="19"/>
    </row>
    <row r="1044101" spans="1:1">
      <c r="A1044101" s="19"/>
    </row>
    <row r="1044102" spans="1:1">
      <c r="A1044102" s="19"/>
    </row>
    <row r="1044103" spans="1:1">
      <c r="A1044103" s="19"/>
    </row>
    <row r="1044104" spans="1:1">
      <c r="A1044104" s="19"/>
    </row>
    <row r="1044105" spans="1:1">
      <c r="A1044105" s="19"/>
    </row>
    <row r="1044106" spans="1:1">
      <c r="A1044106" s="19"/>
    </row>
    <row r="1044107" spans="1:1">
      <c r="A1044107" s="19"/>
    </row>
    <row r="1044108" spans="1:1">
      <c r="A1044108" s="19"/>
    </row>
    <row r="1044109" spans="1:1">
      <c r="A1044109" s="19"/>
    </row>
    <row r="1044110" spans="1:1">
      <c r="A1044110" s="19"/>
    </row>
    <row r="1044111" spans="1:1">
      <c r="A1044111" s="19"/>
    </row>
    <row r="1044112" spans="1:1">
      <c r="A1044112" s="19"/>
    </row>
    <row r="1044113" spans="1:1">
      <c r="A1044113" s="19"/>
    </row>
    <row r="1044114" spans="1:1">
      <c r="A1044114" s="19"/>
    </row>
    <row r="1044115" spans="1:1">
      <c r="A1044115" s="19"/>
    </row>
    <row r="1044116" spans="1:1">
      <c r="A1044116" s="19"/>
    </row>
    <row r="1044117" spans="1:1">
      <c r="A1044117" s="19"/>
    </row>
    <row r="1044118" spans="1:1">
      <c r="A1044118" s="19"/>
    </row>
    <row r="1044119" spans="1:1">
      <c r="A1044119" s="19"/>
    </row>
    <row r="1044120" spans="1:1">
      <c r="A1044120" s="19"/>
    </row>
    <row r="1044121" spans="1:1">
      <c r="A1044121" s="19"/>
    </row>
    <row r="1044122" spans="1:1">
      <c r="A1044122" s="19"/>
    </row>
    <row r="1044123" spans="1:1">
      <c r="A1044123" s="19"/>
    </row>
    <row r="1044124" spans="1:1">
      <c r="A1044124" s="19"/>
    </row>
    <row r="1044125" spans="1:1">
      <c r="A1044125" s="19"/>
    </row>
    <row r="1044126" spans="1:1">
      <c r="A1044126" s="19"/>
    </row>
    <row r="1044127" spans="1:1">
      <c r="A1044127" s="19"/>
    </row>
    <row r="1044128" spans="1:1">
      <c r="A1044128" s="19"/>
    </row>
    <row r="1044129" spans="1:1">
      <c r="A1044129" s="19"/>
    </row>
    <row r="1044130" spans="1:1">
      <c r="A1044130" s="19"/>
    </row>
    <row r="1044131" spans="1:1">
      <c r="A1044131" s="19"/>
    </row>
    <row r="1044132" spans="1:1">
      <c r="A1044132" s="19"/>
    </row>
    <row r="1044133" spans="1:1">
      <c r="A1044133" s="19"/>
    </row>
    <row r="1044134" spans="1:1">
      <c r="A1044134" s="19"/>
    </row>
    <row r="1044135" spans="1:1">
      <c r="A1044135" s="19"/>
    </row>
    <row r="1044136" spans="1:1">
      <c r="A1044136" s="19"/>
    </row>
    <row r="1044137" spans="1:1">
      <c r="A1044137" s="19"/>
    </row>
    <row r="1044138" spans="1:1">
      <c r="A1044138" s="19"/>
    </row>
    <row r="1044139" spans="1:1">
      <c r="A1044139" s="19"/>
    </row>
    <row r="1044140" spans="1:1">
      <c r="A1044140" s="19"/>
    </row>
    <row r="1044141" spans="1:1">
      <c r="A1044141" s="19"/>
    </row>
    <row r="1044142" spans="1:1">
      <c r="A1044142" s="19"/>
    </row>
    <row r="1044143" spans="1:1">
      <c r="A1044143" s="19"/>
    </row>
    <row r="1044144" spans="1:1">
      <c r="A1044144" s="19"/>
    </row>
    <row r="1044145" spans="1:1">
      <c r="A1044145" s="19"/>
    </row>
    <row r="1044146" spans="1:1">
      <c r="A1044146" s="19"/>
    </row>
    <row r="1044147" spans="1:1">
      <c r="A1044147" s="19"/>
    </row>
    <row r="1044148" spans="1:1">
      <c r="A1044148" s="19"/>
    </row>
    <row r="1044149" spans="1:1">
      <c r="A1044149" s="19"/>
    </row>
    <row r="1044150" spans="1:1">
      <c r="A1044150" s="19"/>
    </row>
    <row r="1044151" spans="1:1">
      <c r="A1044151" s="19"/>
    </row>
    <row r="1044152" spans="1:1">
      <c r="A1044152" s="19"/>
    </row>
    <row r="1044153" spans="1:1">
      <c r="A1044153" s="19"/>
    </row>
    <row r="1044154" spans="1:1">
      <c r="A1044154" s="19"/>
    </row>
    <row r="1044155" spans="1:1">
      <c r="A1044155" s="19"/>
    </row>
    <row r="1044156" spans="1:1">
      <c r="A1044156" s="19"/>
    </row>
    <row r="1044157" spans="1:1">
      <c r="A1044157" s="19"/>
    </row>
    <row r="1044158" spans="1:1">
      <c r="A1044158" s="19"/>
    </row>
    <row r="1044159" spans="1:1">
      <c r="A1044159" s="19"/>
    </row>
    <row r="1044160" spans="1:1">
      <c r="A1044160" s="19"/>
    </row>
    <row r="1044161" spans="1:1">
      <c r="A1044161" s="19"/>
    </row>
    <row r="1044162" spans="1:1">
      <c r="A1044162" s="19"/>
    </row>
    <row r="1044163" spans="1:1">
      <c r="A1044163" s="19"/>
    </row>
    <row r="1044164" spans="1:1">
      <c r="A1044164" s="19"/>
    </row>
    <row r="1044165" spans="1:1">
      <c r="A1044165" s="19"/>
    </row>
    <row r="1044166" spans="1:1">
      <c r="A1044166" s="19"/>
    </row>
    <row r="1044167" spans="1:1">
      <c r="A1044167" s="19"/>
    </row>
    <row r="1044168" spans="1:1">
      <c r="A1044168" s="19"/>
    </row>
    <row r="1044169" spans="1:1">
      <c r="A1044169" s="19"/>
    </row>
    <row r="1044170" spans="1:1">
      <c r="A1044170" s="19"/>
    </row>
    <row r="1044171" spans="1:1">
      <c r="A1044171" s="19"/>
    </row>
    <row r="1044172" spans="1:1">
      <c r="A1044172" s="19"/>
    </row>
    <row r="1044173" spans="1:1">
      <c r="A1044173" s="19"/>
    </row>
    <row r="1044174" spans="1:1">
      <c r="A1044174" s="19"/>
    </row>
    <row r="1044175" spans="1:1">
      <c r="A1044175" s="19"/>
    </row>
    <row r="1044176" spans="1:1">
      <c r="A1044176" s="19"/>
    </row>
    <row r="1044177" spans="1:1">
      <c r="A1044177" s="19"/>
    </row>
    <row r="1044178" spans="1:1">
      <c r="A1044178" s="19"/>
    </row>
    <row r="1044179" spans="1:1">
      <c r="A1044179" s="19"/>
    </row>
    <row r="1044180" spans="1:1">
      <c r="A1044180" s="19"/>
    </row>
    <row r="1044181" spans="1:1">
      <c r="A1044181" s="19"/>
    </row>
    <row r="1044182" spans="1:1">
      <c r="A1044182" s="19"/>
    </row>
    <row r="1044183" spans="1:1">
      <c r="A1044183" s="19"/>
    </row>
    <row r="1044184" spans="1:1">
      <c r="A1044184" s="19"/>
    </row>
    <row r="1044185" spans="1:1">
      <c r="A1044185" s="19"/>
    </row>
    <row r="1044186" spans="1:1">
      <c r="A1044186" s="19"/>
    </row>
    <row r="1044187" spans="1:1">
      <c r="A1044187" s="19"/>
    </row>
    <row r="1044188" spans="1:1">
      <c r="A1044188" s="19"/>
    </row>
    <row r="1044189" spans="1:1">
      <c r="A1044189" s="19"/>
    </row>
    <row r="1044190" spans="1:1">
      <c r="A1044190" s="19"/>
    </row>
    <row r="1044191" spans="1:1">
      <c r="A1044191" s="19"/>
    </row>
    <row r="1044192" spans="1:1">
      <c r="A1044192" s="19"/>
    </row>
    <row r="1044193" spans="1:1">
      <c r="A1044193" s="19"/>
    </row>
    <row r="1044194" spans="1:1">
      <c r="A1044194" s="19"/>
    </row>
    <row r="1044195" spans="1:1">
      <c r="A1044195" s="19"/>
    </row>
    <row r="1044196" spans="1:1">
      <c r="A1044196" s="19"/>
    </row>
    <row r="1044197" spans="1:1">
      <c r="A1044197" s="19"/>
    </row>
    <row r="1044198" spans="1:1">
      <c r="A1044198" s="19"/>
    </row>
    <row r="1044199" spans="1:1">
      <c r="A1044199" s="19"/>
    </row>
    <row r="1044200" spans="1:1">
      <c r="A1044200" s="19"/>
    </row>
    <row r="1044201" spans="1:1">
      <c r="A1044201" s="19"/>
    </row>
    <row r="1044202" spans="1:1">
      <c r="A1044202" s="19"/>
    </row>
    <row r="1044203" spans="1:1">
      <c r="A1044203" s="19"/>
    </row>
    <row r="1044204" spans="1:1">
      <c r="A1044204" s="19"/>
    </row>
    <row r="1044205" spans="1:1">
      <c r="A1044205" s="19"/>
    </row>
    <row r="1044206" spans="1:1">
      <c r="A1044206" s="19"/>
    </row>
    <row r="1044207" spans="1:1">
      <c r="A1044207" s="19"/>
    </row>
    <row r="1044208" spans="1:1">
      <c r="A1044208" s="19"/>
    </row>
    <row r="1044209" spans="1:1">
      <c r="A1044209" s="19"/>
    </row>
    <row r="1044210" spans="1:1">
      <c r="A1044210" s="19"/>
    </row>
    <row r="1044211" spans="1:1">
      <c r="A1044211" s="19"/>
    </row>
    <row r="1044212" spans="1:1">
      <c r="A1044212" s="19"/>
    </row>
    <row r="1044213" spans="1:1">
      <c r="A1044213" s="19"/>
    </row>
    <row r="1044214" spans="1:1">
      <c r="A1044214" s="19"/>
    </row>
    <row r="1044215" spans="1:1">
      <c r="A1044215" s="19"/>
    </row>
    <row r="1044216" spans="1:1">
      <c r="A1044216" s="19"/>
    </row>
    <row r="1044217" spans="1:1">
      <c r="A1044217" s="19"/>
    </row>
    <row r="1044218" spans="1:1">
      <c r="A1044218" s="19"/>
    </row>
    <row r="1044219" spans="1:1">
      <c r="A1044219" s="19"/>
    </row>
    <row r="1044220" spans="1:1">
      <c r="A1044220" s="19"/>
    </row>
    <row r="1044221" spans="1:1">
      <c r="A1044221" s="19"/>
    </row>
    <row r="1044222" spans="1:1">
      <c r="A1044222" s="19"/>
    </row>
    <row r="1044223" spans="1:1">
      <c r="A1044223" s="19"/>
    </row>
    <row r="1044224" spans="1:1">
      <c r="A1044224" s="19"/>
    </row>
    <row r="1044225" spans="1:1">
      <c r="A1044225" s="19"/>
    </row>
    <row r="1044226" spans="1:1">
      <c r="A1044226" s="19"/>
    </row>
    <row r="1044227" spans="1:1">
      <c r="A1044227" s="19"/>
    </row>
    <row r="1044228" spans="1:1">
      <c r="A1044228" s="19"/>
    </row>
    <row r="1044229" spans="1:1">
      <c r="A1044229" s="19"/>
    </row>
    <row r="1044230" spans="1:1">
      <c r="A1044230" s="19"/>
    </row>
    <row r="1044231" spans="1:1">
      <c r="A1044231" s="19"/>
    </row>
    <row r="1044232" spans="1:1">
      <c r="A1044232" s="19"/>
    </row>
    <row r="1044233" spans="1:1">
      <c r="A1044233" s="19"/>
    </row>
    <row r="1044234" spans="1:1">
      <c r="A1044234" s="19"/>
    </row>
    <row r="1044235" spans="1:1">
      <c r="A1044235" s="19"/>
    </row>
    <row r="1044236" spans="1:1">
      <c r="A1044236" s="19"/>
    </row>
    <row r="1044237" spans="1:1">
      <c r="A1044237" s="19"/>
    </row>
    <row r="1044238" spans="1:1">
      <c r="A1044238" s="19"/>
    </row>
    <row r="1044239" spans="1:1">
      <c r="A1044239" s="19"/>
    </row>
    <row r="1044240" spans="1:1">
      <c r="A1044240" s="19"/>
    </row>
    <row r="1044241" spans="1:1">
      <c r="A1044241" s="19"/>
    </row>
    <row r="1044242" spans="1:1">
      <c r="A1044242" s="19"/>
    </row>
    <row r="1044243" spans="1:1">
      <c r="A1044243" s="19"/>
    </row>
    <row r="1044244" spans="1:1">
      <c r="A1044244" s="19"/>
    </row>
    <row r="1044245" spans="1:1">
      <c r="A1044245" s="19"/>
    </row>
    <row r="1044246" spans="1:1">
      <c r="A1044246" s="19"/>
    </row>
    <row r="1044247" spans="1:1">
      <c r="A1044247" s="19"/>
    </row>
    <row r="1044248" spans="1:1">
      <c r="A1044248" s="19"/>
    </row>
    <row r="1044249" spans="1:1">
      <c r="A1044249" s="19"/>
    </row>
    <row r="1044250" spans="1:1">
      <c r="A1044250" s="19"/>
    </row>
    <row r="1044251" spans="1:1">
      <c r="A1044251" s="19"/>
    </row>
    <row r="1044252" spans="1:1">
      <c r="A1044252" s="19"/>
    </row>
    <row r="1044253" spans="1:1">
      <c r="A1044253" s="19"/>
    </row>
    <row r="1044254" spans="1:1">
      <c r="A1044254" s="19"/>
    </row>
    <row r="1044255" spans="1:1">
      <c r="A1044255" s="19"/>
    </row>
    <row r="1044256" spans="1:1">
      <c r="A1044256" s="19"/>
    </row>
    <row r="1044257" spans="1:1">
      <c r="A1044257" s="19"/>
    </row>
    <row r="1044258" spans="1:1">
      <c r="A1044258" s="19"/>
    </row>
    <row r="1044259" spans="1:1">
      <c r="A1044259" s="19"/>
    </row>
    <row r="1044260" spans="1:1">
      <c r="A1044260" s="19"/>
    </row>
    <row r="1044261" spans="1:1">
      <c r="A1044261" s="19"/>
    </row>
    <row r="1044262" spans="1:1">
      <c r="A1044262" s="19"/>
    </row>
    <row r="1044263" spans="1:1">
      <c r="A1044263" s="19"/>
    </row>
    <row r="1044264" spans="1:1">
      <c r="A1044264" s="19"/>
    </row>
    <row r="1044265" spans="1:1">
      <c r="A1044265" s="19"/>
    </row>
    <row r="1044266" spans="1:1">
      <c r="A1044266" s="19"/>
    </row>
    <row r="1044267" spans="1:1">
      <c r="A1044267" s="19"/>
    </row>
    <row r="1044268" spans="1:1">
      <c r="A1044268" s="19"/>
    </row>
    <row r="1044269" spans="1:1">
      <c r="A1044269" s="19"/>
    </row>
    <row r="1044270" spans="1:1">
      <c r="A1044270" s="19"/>
    </row>
    <row r="1044271" spans="1:1">
      <c r="A1044271" s="19"/>
    </row>
    <row r="1044272" spans="1:1">
      <c r="A1044272" s="19"/>
    </row>
    <row r="1044273" spans="1:1">
      <c r="A1044273" s="19"/>
    </row>
    <row r="1044274" spans="1:1">
      <c r="A1044274" s="19"/>
    </row>
    <row r="1044275" spans="1:1">
      <c r="A1044275" s="19"/>
    </row>
    <row r="1044276" spans="1:1">
      <c r="A1044276" s="19"/>
    </row>
    <row r="1044277" spans="1:1">
      <c r="A1044277" s="19"/>
    </row>
    <row r="1044278" spans="1:1">
      <c r="A1044278" s="19"/>
    </row>
    <row r="1044279" spans="1:1">
      <c r="A1044279" s="19"/>
    </row>
    <row r="1044280" spans="1:1">
      <c r="A1044280" s="19"/>
    </row>
    <row r="1044281" spans="1:1">
      <c r="A1044281" s="19"/>
    </row>
    <row r="1044282" spans="1:1">
      <c r="A1044282" s="19"/>
    </row>
    <row r="1044283" spans="1:1">
      <c r="A1044283" s="19"/>
    </row>
    <row r="1044284" spans="1:1">
      <c r="A1044284" s="19"/>
    </row>
    <row r="1044285" spans="1:1">
      <c r="A1044285" s="19"/>
    </row>
    <row r="1044286" spans="1:1">
      <c r="A1044286" s="19"/>
    </row>
    <row r="1044287" spans="1:1">
      <c r="A1044287" s="19"/>
    </row>
    <row r="1044288" spans="1:1">
      <c r="A1044288" s="19"/>
    </row>
    <row r="1044289" spans="1:1">
      <c r="A1044289" s="19"/>
    </row>
    <row r="1044290" spans="1:1">
      <c r="A1044290" s="19"/>
    </row>
    <row r="1044291" spans="1:1">
      <c r="A1044291" s="19"/>
    </row>
    <row r="1044292" spans="1:1">
      <c r="A1044292" s="19"/>
    </row>
    <row r="1044293" spans="1:1">
      <c r="A1044293" s="19"/>
    </row>
    <row r="1044294" spans="1:1">
      <c r="A1044294" s="19"/>
    </row>
    <row r="1044295" spans="1:1">
      <c r="A1044295" s="19"/>
    </row>
    <row r="1044296" spans="1:1">
      <c r="A1044296" s="19"/>
    </row>
    <row r="1044297" spans="1:1">
      <c r="A1044297" s="19"/>
    </row>
    <row r="1044298" spans="1:1">
      <c r="A1044298" s="19"/>
    </row>
    <row r="1044299" spans="1:1">
      <c r="A1044299" s="19"/>
    </row>
    <row r="1044300" spans="1:1">
      <c r="A1044300" s="19"/>
    </row>
    <row r="1044301" spans="1:1">
      <c r="A1044301" s="19"/>
    </row>
    <row r="1044302" spans="1:1">
      <c r="A1044302" s="19"/>
    </row>
    <row r="1044303" spans="1:1">
      <c r="A1044303" s="19"/>
    </row>
    <row r="1044304" spans="1:1">
      <c r="A1044304" s="19"/>
    </row>
    <row r="1044305" spans="1:1">
      <c r="A1044305" s="19"/>
    </row>
    <row r="1044306" spans="1:1">
      <c r="A1044306" s="19"/>
    </row>
    <row r="1044307" spans="1:1">
      <c r="A1044307" s="19"/>
    </row>
    <row r="1044308" spans="1:1">
      <c r="A1044308" s="19"/>
    </row>
    <row r="1044309" spans="1:1">
      <c r="A1044309" s="19"/>
    </row>
    <row r="1044310" spans="1:1">
      <c r="A1044310" s="19"/>
    </row>
    <row r="1044311" spans="1:1">
      <c r="A1044311" s="19"/>
    </row>
    <row r="1044312" spans="1:1">
      <c r="A1044312" s="19"/>
    </row>
    <row r="1044313" spans="1:1">
      <c r="A1044313" s="19"/>
    </row>
    <row r="1044314" spans="1:1">
      <c r="A1044314" s="19"/>
    </row>
    <row r="1044315" spans="1:1">
      <c r="A1044315" s="19"/>
    </row>
    <row r="1044316" spans="1:1">
      <c r="A1044316" s="19"/>
    </row>
    <row r="1044317" spans="1:1">
      <c r="A1044317" s="19"/>
    </row>
    <row r="1044318" spans="1:1">
      <c r="A1044318" s="19"/>
    </row>
    <row r="1044319" spans="1:1">
      <c r="A1044319" s="19"/>
    </row>
    <row r="1044320" spans="1:1">
      <c r="A1044320" s="19"/>
    </row>
    <row r="1044321" spans="1:1">
      <c r="A1044321" s="19"/>
    </row>
    <row r="1044322" spans="1:1">
      <c r="A1044322" s="19"/>
    </row>
    <row r="1044323" spans="1:1">
      <c r="A1044323" s="19"/>
    </row>
    <row r="1044324" spans="1:1">
      <c r="A1044324" s="19"/>
    </row>
    <row r="1044325" spans="1:1">
      <c r="A1044325" s="19"/>
    </row>
    <row r="1044326" spans="1:1">
      <c r="A1044326" s="19"/>
    </row>
    <row r="1044327" spans="1:1">
      <c r="A1044327" s="19"/>
    </row>
    <row r="1044328" spans="1:1">
      <c r="A1044328" s="19"/>
    </row>
    <row r="1044329" spans="1:1">
      <c r="A1044329" s="19"/>
    </row>
    <row r="1044330" spans="1:1">
      <c r="A1044330" s="19"/>
    </row>
    <row r="1044331" spans="1:1">
      <c r="A1044331" s="19"/>
    </row>
    <row r="1044332" spans="1:1">
      <c r="A1044332" s="19"/>
    </row>
    <row r="1044333" spans="1:1">
      <c r="A1044333" s="19"/>
    </row>
    <row r="1044334" spans="1:1">
      <c r="A1044334" s="19"/>
    </row>
    <row r="1044335" spans="1:1">
      <c r="A1044335" s="19"/>
    </row>
    <row r="1044336" spans="1:1">
      <c r="A1044336" s="19"/>
    </row>
    <row r="1044337" spans="1:1">
      <c r="A1044337" s="19"/>
    </row>
    <row r="1044338" spans="1:1">
      <c r="A1044338" s="19"/>
    </row>
    <row r="1044339" spans="1:1">
      <c r="A1044339" s="19"/>
    </row>
    <row r="1044340" spans="1:1">
      <c r="A1044340" s="19"/>
    </row>
    <row r="1044341" spans="1:1">
      <c r="A1044341" s="19"/>
    </row>
    <row r="1044342" spans="1:1">
      <c r="A1044342" s="19"/>
    </row>
    <row r="1044343" spans="1:1">
      <c r="A1044343" s="19"/>
    </row>
    <row r="1044344" spans="1:1">
      <c r="A1044344" s="19"/>
    </row>
    <row r="1044345" spans="1:1">
      <c r="A1044345" s="19"/>
    </row>
    <row r="1044346" spans="1:1">
      <c r="A1044346" s="19"/>
    </row>
    <row r="1044347" spans="1:1">
      <c r="A1044347" s="19"/>
    </row>
    <row r="1044348" spans="1:1">
      <c r="A1044348" s="19"/>
    </row>
    <row r="1044349" spans="1:1">
      <c r="A1044349" s="19"/>
    </row>
    <row r="1044350" spans="1:1">
      <c r="A1044350" s="19"/>
    </row>
    <row r="1044351" spans="1:1">
      <c r="A1044351" s="19"/>
    </row>
    <row r="1044352" spans="1:1">
      <c r="A1044352" s="19"/>
    </row>
    <row r="1044353" spans="1:1">
      <c r="A1044353" s="19"/>
    </row>
    <row r="1044354" spans="1:1">
      <c r="A1044354" s="19"/>
    </row>
    <row r="1044355" spans="1:1">
      <c r="A1044355" s="19"/>
    </row>
    <row r="1044356" spans="1:1">
      <c r="A1044356" s="19"/>
    </row>
    <row r="1044357" spans="1:1">
      <c r="A1044357" s="19"/>
    </row>
    <row r="1044358" spans="1:1">
      <c r="A1044358" s="19"/>
    </row>
    <row r="1044359" spans="1:1">
      <c r="A1044359" s="19"/>
    </row>
    <row r="1044360" spans="1:1">
      <c r="A1044360" s="19"/>
    </row>
    <row r="1044361" spans="1:1">
      <c r="A1044361" s="19"/>
    </row>
    <row r="1044362" spans="1:1">
      <c r="A1044362" s="19"/>
    </row>
    <row r="1044363" spans="1:1">
      <c r="A1044363" s="19"/>
    </row>
    <row r="1044364" spans="1:1">
      <c r="A1044364" s="19"/>
    </row>
    <row r="1044365" spans="1:1">
      <c r="A1044365" s="19"/>
    </row>
    <row r="1044366" spans="1:1">
      <c r="A1044366" s="19"/>
    </row>
    <row r="1044367" spans="1:1">
      <c r="A1044367" s="19"/>
    </row>
    <row r="1044368" spans="1:1">
      <c r="A1044368" s="19"/>
    </row>
    <row r="1044369" spans="1:1">
      <c r="A1044369" s="19"/>
    </row>
    <row r="1044370" spans="1:1">
      <c r="A1044370" s="19"/>
    </row>
    <row r="1044371" spans="1:1">
      <c r="A1044371" s="19"/>
    </row>
    <row r="1044372" spans="1:1">
      <c r="A1044372" s="19"/>
    </row>
    <row r="1044373" spans="1:1">
      <c r="A1044373" s="19"/>
    </row>
    <row r="1044374" spans="1:1">
      <c r="A1044374" s="19"/>
    </row>
    <row r="1044375" spans="1:1">
      <c r="A1044375" s="19"/>
    </row>
    <row r="1044376" spans="1:1">
      <c r="A1044376" s="19"/>
    </row>
    <row r="1044377" spans="1:1">
      <c r="A1044377" s="19"/>
    </row>
    <row r="1044378" spans="1:1">
      <c r="A1044378" s="19"/>
    </row>
    <row r="1044379" spans="1:1">
      <c r="A1044379" s="19"/>
    </row>
    <row r="1044380" spans="1:1">
      <c r="A1044380" s="19"/>
    </row>
    <row r="1044381" spans="1:1">
      <c r="A1044381" s="19"/>
    </row>
    <row r="1044382" spans="1:1">
      <c r="A1044382" s="19"/>
    </row>
    <row r="1044383" spans="1:1">
      <c r="A1044383" s="19"/>
    </row>
    <row r="1044384" spans="1:1">
      <c r="A1044384" s="19"/>
    </row>
    <row r="1044385" spans="1:1">
      <c r="A1044385" s="19"/>
    </row>
    <row r="1044386" spans="1:1">
      <c r="A1044386" s="19"/>
    </row>
    <row r="1044387" spans="1:1">
      <c r="A1044387" s="19"/>
    </row>
    <row r="1044388" spans="1:1">
      <c r="A1044388" s="19"/>
    </row>
    <row r="1044389" spans="1:1">
      <c r="A1044389" s="19"/>
    </row>
    <row r="1044390" spans="1:1">
      <c r="A1044390" s="19"/>
    </row>
    <row r="1044391" spans="1:1">
      <c r="A1044391" s="19"/>
    </row>
    <row r="1044392" spans="1:1">
      <c r="A1044392" s="19"/>
    </row>
    <row r="1044393" spans="1:1">
      <c r="A1044393" s="19"/>
    </row>
    <row r="1044394" spans="1:1">
      <c r="A1044394" s="19"/>
    </row>
    <row r="1044395" spans="1:1">
      <c r="A1044395" s="19"/>
    </row>
    <row r="1044396" spans="1:1">
      <c r="A1044396" s="19"/>
    </row>
    <row r="1044397" spans="1:1">
      <c r="A1044397" s="19"/>
    </row>
    <row r="1044398" spans="1:1">
      <c r="A1044398" s="19"/>
    </row>
    <row r="1044399" spans="1:1">
      <c r="A1044399" s="19"/>
    </row>
    <row r="1044400" spans="1:1">
      <c r="A1044400" s="19"/>
    </row>
    <row r="1044401" spans="1:1">
      <c r="A1044401" s="19"/>
    </row>
    <row r="1044402" spans="1:1">
      <c r="A1044402" s="19"/>
    </row>
    <row r="1044403" spans="1:1">
      <c r="A1044403" s="19"/>
    </row>
    <row r="1044404" spans="1:1">
      <c r="A1044404" s="19"/>
    </row>
    <row r="1044405" spans="1:1">
      <c r="A1044405" s="19"/>
    </row>
    <row r="1044406" spans="1:1">
      <c r="A1044406" s="19"/>
    </row>
    <row r="1044407" spans="1:1">
      <c r="A1044407" s="19"/>
    </row>
    <row r="1044408" spans="1:1">
      <c r="A1044408" s="19"/>
    </row>
    <row r="1044409" spans="1:1">
      <c r="A1044409" s="19"/>
    </row>
    <row r="1044410" spans="1:1">
      <c r="A1044410" s="19"/>
    </row>
    <row r="1044411" spans="1:1">
      <c r="A1044411" s="19"/>
    </row>
    <row r="1044412" spans="1:1">
      <c r="A1044412" s="19"/>
    </row>
    <row r="1044413" spans="1:1">
      <c r="A1044413" s="19"/>
    </row>
    <row r="1044414" spans="1:1">
      <c r="A1044414" s="19"/>
    </row>
    <row r="1044415" spans="1:1">
      <c r="A1044415" s="19"/>
    </row>
    <row r="1044416" spans="1:1">
      <c r="A1044416" s="19"/>
    </row>
    <row r="1044417" spans="1:1">
      <c r="A1044417" s="19"/>
    </row>
    <row r="1044418" spans="1:1">
      <c r="A1044418" s="19"/>
    </row>
    <row r="1044419" spans="1:1">
      <c r="A1044419" s="19"/>
    </row>
    <row r="1044420" spans="1:1">
      <c r="A1044420" s="19"/>
    </row>
    <row r="1044421" spans="1:1">
      <c r="A1044421" s="19"/>
    </row>
    <row r="1044422" spans="1:1">
      <c r="A1044422" s="19"/>
    </row>
    <row r="1044423" spans="1:1">
      <c r="A1044423" s="19"/>
    </row>
    <row r="1044424" spans="1:1">
      <c r="A1044424" s="19"/>
    </row>
    <row r="1044425" spans="1:1">
      <c r="A1044425" s="19"/>
    </row>
    <row r="1044426" spans="1:1">
      <c r="A1044426" s="19"/>
    </row>
    <row r="1044427" spans="1:1">
      <c r="A1044427" s="19"/>
    </row>
    <row r="1044428" spans="1:1">
      <c r="A1044428" s="19"/>
    </row>
    <row r="1044429" spans="1:1">
      <c r="A1044429" s="19"/>
    </row>
    <row r="1044430" spans="1:1">
      <c r="A1044430" s="19"/>
    </row>
    <row r="1044431" spans="1:1">
      <c r="A1044431" s="19"/>
    </row>
    <row r="1044432" spans="1:1">
      <c r="A1044432" s="19"/>
    </row>
    <row r="1044433" spans="1:1">
      <c r="A1044433" s="19"/>
    </row>
    <row r="1044434" spans="1:1">
      <c r="A1044434" s="19"/>
    </row>
    <row r="1044435" spans="1:1">
      <c r="A1044435" s="19"/>
    </row>
    <row r="1044436" spans="1:1">
      <c r="A1044436" s="19"/>
    </row>
    <row r="1044437" spans="1:1">
      <c r="A1044437" s="19"/>
    </row>
    <row r="1044438" spans="1:1">
      <c r="A1044438" s="19"/>
    </row>
    <row r="1044439" spans="1:1">
      <c r="A1044439" s="19"/>
    </row>
    <row r="1044440" spans="1:1">
      <c r="A1044440" s="19"/>
    </row>
    <row r="1044441" spans="1:1">
      <c r="A1044441" s="19"/>
    </row>
    <row r="1044442" spans="1:1">
      <c r="A1044442" s="19"/>
    </row>
    <row r="1044443" spans="1:1">
      <c r="A1044443" s="19"/>
    </row>
    <row r="1044444" spans="1:1">
      <c r="A1044444" s="19"/>
    </row>
    <row r="1044445" spans="1:1">
      <c r="A1044445" s="19"/>
    </row>
    <row r="1044446" spans="1:1">
      <c r="A1044446" s="19"/>
    </row>
    <row r="1044447" spans="1:1">
      <c r="A1044447" s="19"/>
    </row>
    <row r="1044448" spans="1:1">
      <c r="A1044448" s="19"/>
    </row>
    <row r="1044449" spans="1:1">
      <c r="A1044449" s="19"/>
    </row>
    <row r="1044450" spans="1:1">
      <c r="A1044450" s="19"/>
    </row>
    <row r="1044451" spans="1:1">
      <c r="A1044451" s="19"/>
    </row>
    <row r="1044452" spans="1:1">
      <c r="A1044452" s="19"/>
    </row>
    <row r="1044453" spans="1:1">
      <c r="A1044453" s="19"/>
    </row>
    <row r="1044454" spans="1:1">
      <c r="A1044454" s="19"/>
    </row>
    <row r="1044455" spans="1:1">
      <c r="A1044455" s="19"/>
    </row>
    <row r="1044456" spans="1:1">
      <c r="A1044456" s="19"/>
    </row>
    <row r="1044457" spans="1:1">
      <c r="A1044457" s="19"/>
    </row>
    <row r="1044458" spans="1:1">
      <c r="A1044458" s="19"/>
    </row>
    <row r="1044459" spans="1:1">
      <c r="A1044459" s="19"/>
    </row>
    <row r="1044460" spans="1:1">
      <c r="A1044460" s="19"/>
    </row>
    <row r="1044461" spans="1:1">
      <c r="A1044461" s="19"/>
    </row>
    <row r="1044462" spans="1:1">
      <c r="A1044462" s="19"/>
    </row>
    <row r="1044463" spans="1:1">
      <c r="A1044463" s="19"/>
    </row>
    <row r="1044464" spans="1:1">
      <c r="A1044464" s="19"/>
    </row>
    <row r="1044465" spans="1:1">
      <c r="A1044465" s="19"/>
    </row>
    <row r="1044466" spans="1:1">
      <c r="A1044466" s="19"/>
    </row>
    <row r="1044467" spans="1:1">
      <c r="A1044467" s="19"/>
    </row>
    <row r="1044468" spans="1:1">
      <c r="A1044468" s="19"/>
    </row>
    <row r="1044469" spans="1:1">
      <c r="A1044469" s="19"/>
    </row>
    <row r="1044470" spans="1:1">
      <c r="A1044470" s="19"/>
    </row>
    <row r="1044471" spans="1:1">
      <c r="A1044471" s="19"/>
    </row>
    <row r="1044472" spans="1:1">
      <c r="A1044472" s="19"/>
    </row>
    <row r="1044473" spans="1:1">
      <c r="A1044473" s="19"/>
    </row>
    <row r="1044474" spans="1:1">
      <c r="A1044474" s="19"/>
    </row>
    <row r="1044475" spans="1:1">
      <c r="A1044475" s="19"/>
    </row>
    <row r="1044476" spans="1:1">
      <c r="A1044476" s="19"/>
    </row>
    <row r="1044477" spans="1:1">
      <c r="A1044477" s="19"/>
    </row>
    <row r="1044478" spans="1:1">
      <c r="A1044478" s="19"/>
    </row>
    <row r="1044479" spans="1:1">
      <c r="A1044479" s="19"/>
    </row>
    <row r="1044480" spans="1:1">
      <c r="A1044480" s="19"/>
    </row>
    <row r="1044481" spans="1:1">
      <c r="A1044481" s="19"/>
    </row>
    <row r="1044482" spans="1:1">
      <c r="A1044482" s="19"/>
    </row>
    <row r="1044483" spans="1:1">
      <c r="A1044483" s="19"/>
    </row>
    <row r="1044484" spans="1:1">
      <c r="A1044484" s="19"/>
    </row>
    <row r="1044485" spans="1:1">
      <c r="A1044485" s="19"/>
    </row>
    <row r="1044486" spans="1:1">
      <c r="A1044486" s="19"/>
    </row>
    <row r="1044487" spans="1:1">
      <c r="A1044487" s="19"/>
    </row>
    <row r="1044488" spans="1:1">
      <c r="A1044488" s="19"/>
    </row>
    <row r="1044489" spans="1:1">
      <c r="A1044489" s="19"/>
    </row>
    <row r="1044490" spans="1:1">
      <c r="A1044490" s="19"/>
    </row>
    <row r="1044491" spans="1:1">
      <c r="A1044491" s="19"/>
    </row>
    <row r="1044492" spans="1:1">
      <c r="A1044492" s="19"/>
    </row>
    <row r="1044493" spans="1:1">
      <c r="A1044493" s="19"/>
    </row>
    <row r="1044494" spans="1:1">
      <c r="A1044494" s="19"/>
    </row>
    <row r="1044495" spans="1:1">
      <c r="A1044495" s="19"/>
    </row>
    <row r="1044496" spans="1:1">
      <c r="A1044496" s="19"/>
    </row>
    <row r="1044497" spans="1:1">
      <c r="A1044497" s="19"/>
    </row>
    <row r="1044498" spans="1:1">
      <c r="A1044498" s="19"/>
    </row>
    <row r="1044499" spans="1:1">
      <c r="A1044499" s="19"/>
    </row>
    <row r="1044500" spans="1:1">
      <c r="A1044500" s="19"/>
    </row>
    <row r="1044501" spans="1:1">
      <c r="A1044501" s="19"/>
    </row>
    <row r="1044502" spans="1:1">
      <c r="A1044502" s="19"/>
    </row>
    <row r="1044503" spans="1:1">
      <c r="A1044503" s="19"/>
    </row>
    <row r="1044504" spans="1:1">
      <c r="A1044504" s="19"/>
    </row>
    <row r="1044505" spans="1:1">
      <c r="A1044505" s="19"/>
    </row>
    <row r="1044506" spans="1:1">
      <c r="A1044506" s="19"/>
    </row>
    <row r="1044507" spans="1:1">
      <c r="A1044507" s="19"/>
    </row>
    <row r="1044508" spans="1:1">
      <c r="A1044508" s="19"/>
    </row>
    <row r="1044509" spans="1:1">
      <c r="A1044509" s="19"/>
    </row>
    <row r="1044510" spans="1:1">
      <c r="A1044510" s="19"/>
    </row>
    <row r="1044511" spans="1:1">
      <c r="A1044511" s="19"/>
    </row>
    <row r="1044512" spans="1:1">
      <c r="A1044512" s="19"/>
    </row>
    <row r="1044513" spans="1:1">
      <c r="A1044513" s="19"/>
    </row>
    <row r="1044514" spans="1:1">
      <c r="A1044514" s="19"/>
    </row>
    <row r="1044515" spans="1:1">
      <c r="A1044515" s="19"/>
    </row>
    <row r="1044516" spans="1:1">
      <c r="A1044516" s="19"/>
    </row>
    <row r="1044517" spans="1:1">
      <c r="A1044517" s="19"/>
    </row>
    <row r="1044518" spans="1:1">
      <c r="A1044518" s="19"/>
    </row>
    <row r="1044519" spans="1:1">
      <c r="A1044519" s="19"/>
    </row>
    <row r="1044520" spans="1:1">
      <c r="A1044520" s="19"/>
    </row>
    <row r="1044521" spans="1:1">
      <c r="A1044521" s="19"/>
    </row>
    <row r="1044522" spans="1:1">
      <c r="A1044522" s="19"/>
    </row>
    <row r="1044523" spans="1:1">
      <c r="A1044523" s="19"/>
    </row>
    <row r="1044524" spans="1:1">
      <c r="A1044524" s="19"/>
    </row>
    <row r="1044525" spans="1:1">
      <c r="A1044525" s="19"/>
    </row>
    <row r="1044526" spans="1:1">
      <c r="A1044526" s="19"/>
    </row>
    <row r="1044527" spans="1:1">
      <c r="A1044527" s="19"/>
    </row>
    <row r="1044528" spans="1:1">
      <c r="A1044528" s="19"/>
    </row>
    <row r="1044529" spans="1:1">
      <c r="A1044529" s="19"/>
    </row>
    <row r="1044530" spans="1:1">
      <c r="A1044530" s="19"/>
    </row>
    <row r="1044531" spans="1:1">
      <c r="A1044531" s="19"/>
    </row>
    <row r="1044532" spans="1:1">
      <c r="A1044532" s="19"/>
    </row>
    <row r="1044533" spans="1:1">
      <c r="A1044533" s="19"/>
    </row>
    <row r="1044534" spans="1:1">
      <c r="A1044534" s="19"/>
    </row>
    <row r="1044535" spans="1:1">
      <c r="A1044535" s="19"/>
    </row>
    <row r="1044536" spans="1:1">
      <c r="A1044536" s="19"/>
    </row>
    <row r="1044537" spans="1:1">
      <c r="A1044537" s="19"/>
    </row>
    <row r="1044538" spans="1:1">
      <c r="A1044538" s="19"/>
    </row>
    <row r="1044539" spans="1:1">
      <c r="A1044539" s="19"/>
    </row>
    <row r="1044540" spans="1:1">
      <c r="A1044540" s="19"/>
    </row>
    <row r="1044541" spans="1:1">
      <c r="A1044541" s="19"/>
    </row>
    <row r="1044542" spans="1:1">
      <c r="A1044542" s="19"/>
    </row>
    <row r="1044543" spans="1:1">
      <c r="A1044543" s="19"/>
    </row>
    <row r="1044544" spans="1:1">
      <c r="A1044544" s="19"/>
    </row>
    <row r="1044545" spans="1:1">
      <c r="A1044545" s="19"/>
    </row>
    <row r="1044546" spans="1:1">
      <c r="A1044546" s="19"/>
    </row>
    <row r="1044547" spans="1:1">
      <c r="A1044547" s="19"/>
    </row>
    <row r="1044548" spans="1:1">
      <c r="A1044548" s="19"/>
    </row>
    <row r="1044549" spans="1:1">
      <c r="A1044549" s="19"/>
    </row>
    <row r="1044550" spans="1:1">
      <c r="A1044550" s="19"/>
    </row>
    <row r="1044551" spans="1:1">
      <c r="A1044551" s="19"/>
    </row>
    <row r="1044552" spans="1:1">
      <c r="A1044552" s="19"/>
    </row>
    <row r="1044553" spans="1:1">
      <c r="A1044553" s="19"/>
    </row>
    <row r="1044554" spans="1:1">
      <c r="A1044554" s="19"/>
    </row>
    <row r="1044555" spans="1:1">
      <c r="A1044555" s="19"/>
    </row>
    <row r="1044556" spans="1:1">
      <c r="A1044556" s="19"/>
    </row>
    <row r="1044557" spans="1:1">
      <c r="A1044557" s="19"/>
    </row>
    <row r="1044558" spans="1:1">
      <c r="A1044558" s="19"/>
    </row>
    <row r="1044559" spans="1:1">
      <c r="A1044559" s="19"/>
    </row>
    <row r="1044560" spans="1:1">
      <c r="A1044560" s="19"/>
    </row>
    <row r="1044561" spans="1:1">
      <c r="A1044561" s="19"/>
    </row>
    <row r="1044562" spans="1:1">
      <c r="A1044562" s="19"/>
    </row>
    <row r="1044563" spans="1:1">
      <c r="A1044563" s="19"/>
    </row>
    <row r="1044564" spans="1:1">
      <c r="A1044564" s="19"/>
    </row>
    <row r="1044565" spans="1:1">
      <c r="A1044565" s="19"/>
    </row>
    <row r="1044566" spans="1:1">
      <c r="A1044566" s="19"/>
    </row>
    <row r="1044567" spans="1:1">
      <c r="A1044567" s="19"/>
    </row>
    <row r="1044568" spans="1:1">
      <c r="A1044568" s="19"/>
    </row>
    <row r="1044569" spans="1:1">
      <c r="A1044569" s="19"/>
    </row>
    <row r="1044570" spans="1:1">
      <c r="A1044570" s="19"/>
    </row>
    <row r="1044571" spans="1:1">
      <c r="A1044571" s="19"/>
    </row>
    <row r="1044572" spans="1:1">
      <c r="A1044572" s="19"/>
    </row>
    <row r="1044573" spans="1:1">
      <c r="A1044573" s="19"/>
    </row>
    <row r="1044574" spans="1:1">
      <c r="A1044574" s="19"/>
    </row>
    <row r="1044575" spans="1:1">
      <c r="A1044575" s="19"/>
    </row>
    <row r="1044576" spans="1:1">
      <c r="A1044576" s="19"/>
    </row>
    <row r="1044577" spans="1:1">
      <c r="A1044577" s="19"/>
    </row>
    <row r="1044578" spans="1:1">
      <c r="A1044578" s="19"/>
    </row>
    <row r="1044579" spans="1:1">
      <c r="A1044579" s="19"/>
    </row>
    <row r="1044580" spans="1:1">
      <c r="A1044580" s="19"/>
    </row>
    <row r="1044581" spans="1:1">
      <c r="A1044581" s="19"/>
    </row>
    <row r="1044582" spans="1:1">
      <c r="A1044582" s="19"/>
    </row>
    <row r="1044583" spans="1:1">
      <c r="A1044583" s="19"/>
    </row>
    <row r="1044584" spans="1:1">
      <c r="A1044584" s="19"/>
    </row>
    <row r="1044585" spans="1:1">
      <c r="A1044585" s="19"/>
    </row>
    <row r="1044586" spans="1:1">
      <c r="A1044586" s="19"/>
    </row>
    <row r="1044587" spans="1:1">
      <c r="A1044587" s="19"/>
    </row>
    <row r="1044588" spans="1:1">
      <c r="A1044588" s="19"/>
    </row>
    <row r="1044589" spans="1:1">
      <c r="A1044589" s="19"/>
    </row>
    <row r="1044590" spans="1:1">
      <c r="A1044590" s="19"/>
    </row>
    <row r="1044591" spans="1:1">
      <c r="A1044591" s="19"/>
    </row>
    <row r="1044592" spans="1:1">
      <c r="A1044592" s="19"/>
    </row>
    <row r="1044593" spans="1:1">
      <c r="A1044593" s="19"/>
    </row>
    <row r="1044594" spans="1:1">
      <c r="A1044594" s="19"/>
    </row>
    <row r="1044595" spans="1:1">
      <c r="A1044595" s="19"/>
    </row>
    <row r="1044596" spans="1:1">
      <c r="A1044596" s="19"/>
    </row>
    <row r="1044597" spans="1:1">
      <c r="A1044597" s="19"/>
    </row>
    <row r="1044598" spans="1:1">
      <c r="A1044598" s="19"/>
    </row>
    <row r="1044599" spans="1:1">
      <c r="A1044599" s="19"/>
    </row>
    <row r="1044600" spans="1:1">
      <c r="A1044600" s="19"/>
    </row>
    <row r="1044601" spans="1:1">
      <c r="A1044601" s="19"/>
    </row>
    <row r="1044602" spans="1:1">
      <c r="A1044602" s="19"/>
    </row>
    <row r="1044603" spans="1:1">
      <c r="A1044603" s="19"/>
    </row>
    <row r="1044604" spans="1:1">
      <c r="A1044604" s="19"/>
    </row>
    <row r="1044605" spans="1:1">
      <c r="A1044605" s="19"/>
    </row>
    <row r="1044606" spans="1:1">
      <c r="A1044606" s="19"/>
    </row>
    <row r="1044607" spans="1:1">
      <c r="A1044607" s="19"/>
    </row>
    <row r="1044608" spans="1:1">
      <c r="A1044608" s="19"/>
    </row>
    <row r="1044609" spans="1:1">
      <c r="A1044609" s="19"/>
    </row>
    <row r="1044610" spans="1:1">
      <c r="A1044610" s="19"/>
    </row>
    <row r="1044611" spans="1:1">
      <c r="A1044611" s="19"/>
    </row>
    <row r="1044612" spans="1:1">
      <c r="A1044612" s="19"/>
    </row>
    <row r="1044613" spans="1:1">
      <c r="A1044613" s="19"/>
    </row>
    <row r="1044614" spans="1:1">
      <c r="A1044614" s="19"/>
    </row>
    <row r="1044615" spans="1:1">
      <c r="A1044615" s="19"/>
    </row>
    <row r="1044616" spans="1:1">
      <c r="A1044616" s="19"/>
    </row>
    <row r="1044617" spans="1:1">
      <c r="A1044617" s="19"/>
    </row>
    <row r="1044618" spans="1:1">
      <c r="A1044618" s="19"/>
    </row>
    <row r="1044619" spans="1:1">
      <c r="A1044619" s="19"/>
    </row>
    <row r="1044620" spans="1:1">
      <c r="A1044620" s="19"/>
    </row>
    <row r="1044621" spans="1:1">
      <c r="A1044621" s="19"/>
    </row>
    <row r="1044622" spans="1:1">
      <c r="A1044622" s="19"/>
    </row>
    <row r="1044623" spans="1:1">
      <c r="A1044623" s="19"/>
    </row>
    <row r="1044624" spans="1:1">
      <c r="A1044624" s="19"/>
    </row>
    <row r="1044625" spans="1:1">
      <c r="A1044625" s="19"/>
    </row>
    <row r="1044626" spans="1:1">
      <c r="A1044626" s="19"/>
    </row>
    <row r="1044627" spans="1:1">
      <c r="A1044627" s="19"/>
    </row>
    <row r="1044628" spans="1:1">
      <c r="A1044628" s="19"/>
    </row>
    <row r="1044629" spans="1:1">
      <c r="A1044629" s="19"/>
    </row>
    <row r="1044630" spans="1:1">
      <c r="A1044630" s="19"/>
    </row>
    <row r="1044631" spans="1:1">
      <c r="A1044631" s="19"/>
    </row>
    <row r="1044632" spans="1:1">
      <c r="A1044632" s="19"/>
    </row>
    <row r="1044633" spans="1:1">
      <c r="A1044633" s="19"/>
    </row>
    <row r="1044634" spans="1:1">
      <c r="A1044634" s="19"/>
    </row>
    <row r="1044635" spans="1:1">
      <c r="A1044635" s="19"/>
    </row>
    <row r="1044636" spans="1:1">
      <c r="A1044636" s="19"/>
    </row>
    <row r="1044637" spans="1:1">
      <c r="A1044637" s="19"/>
    </row>
    <row r="1044638" spans="1:1">
      <c r="A1044638" s="19"/>
    </row>
    <row r="1044639" spans="1:1">
      <c r="A1044639" s="19"/>
    </row>
    <row r="1044640" spans="1:1">
      <c r="A1044640" s="19"/>
    </row>
    <row r="1044641" spans="1:1">
      <c r="A1044641" s="19"/>
    </row>
    <row r="1044642" spans="1:1">
      <c r="A1044642" s="19"/>
    </row>
    <row r="1044643" spans="1:1">
      <c r="A1044643" s="19"/>
    </row>
    <row r="1044644" spans="1:1">
      <c r="A1044644" s="19"/>
    </row>
    <row r="1044645" spans="1:1">
      <c r="A1044645" s="19"/>
    </row>
    <row r="1044646" spans="1:1">
      <c r="A1044646" s="19"/>
    </row>
    <row r="1044647" spans="1:1">
      <c r="A1044647" s="19"/>
    </row>
    <row r="1044648" spans="1:1">
      <c r="A1044648" s="19"/>
    </row>
    <row r="1044649" spans="1:1">
      <c r="A1044649" s="19"/>
    </row>
    <row r="1044650" spans="1:1">
      <c r="A1044650" s="19"/>
    </row>
    <row r="1044651" spans="1:1">
      <c r="A1044651" s="19"/>
    </row>
    <row r="1044652" spans="1:1">
      <c r="A1044652" s="19"/>
    </row>
    <row r="1044653" spans="1:1">
      <c r="A1044653" s="19"/>
    </row>
    <row r="1044654" spans="1:1">
      <c r="A1044654" s="19"/>
    </row>
    <row r="1044655" spans="1:1">
      <c r="A1044655" s="19"/>
    </row>
    <row r="1044656" spans="1:1">
      <c r="A1044656" s="19"/>
    </row>
    <row r="1044657" spans="1:1">
      <c r="A1044657" s="19"/>
    </row>
    <row r="1044658" spans="1:1">
      <c r="A1044658" s="19"/>
    </row>
    <row r="1044659" spans="1:1">
      <c r="A1044659" s="19"/>
    </row>
    <row r="1044660" spans="1:1">
      <c r="A1044660" s="19"/>
    </row>
    <row r="1044661" spans="1:1">
      <c r="A1044661" s="19"/>
    </row>
    <row r="1044662" spans="1:1">
      <c r="A1044662" s="19"/>
    </row>
    <row r="1044663" spans="1:1">
      <c r="A1044663" s="19"/>
    </row>
    <row r="1044664" spans="1:1">
      <c r="A1044664" s="19"/>
    </row>
    <row r="1044665" spans="1:1">
      <c r="A1044665" s="19"/>
    </row>
    <row r="1044666" spans="1:1">
      <c r="A1044666" s="19"/>
    </row>
    <row r="1044667" spans="1:1">
      <c r="A1044667" s="19"/>
    </row>
    <row r="1044668" spans="1:1">
      <c r="A1044668" s="19"/>
    </row>
    <row r="1044669" spans="1:1">
      <c r="A1044669" s="19"/>
    </row>
    <row r="1044670" spans="1:1">
      <c r="A1044670" s="19"/>
    </row>
    <row r="1044671" spans="1:1">
      <c r="A1044671" s="19"/>
    </row>
    <row r="1044672" spans="1:1">
      <c r="A1044672" s="19"/>
    </row>
    <row r="1044673" spans="1:1">
      <c r="A1044673" s="19"/>
    </row>
    <row r="1044674" spans="1:1">
      <c r="A1044674" s="19"/>
    </row>
    <row r="1044675" spans="1:1">
      <c r="A1044675" s="19"/>
    </row>
    <row r="1044676" spans="1:1">
      <c r="A1044676" s="19"/>
    </row>
    <row r="1044677" spans="1:1">
      <c r="A1044677" s="19"/>
    </row>
    <row r="1044678" spans="1:1">
      <c r="A1044678" s="19"/>
    </row>
    <row r="1044679" spans="1:1">
      <c r="A1044679" s="19"/>
    </row>
    <row r="1044680" spans="1:1">
      <c r="A1044680" s="19"/>
    </row>
    <row r="1044681" spans="1:1">
      <c r="A1044681" s="19"/>
    </row>
    <row r="1044682" spans="1:1">
      <c r="A1044682" s="19"/>
    </row>
    <row r="1044683" spans="1:1">
      <c r="A1044683" s="19"/>
    </row>
    <row r="1044684" spans="1:1">
      <c r="A1044684" s="19"/>
    </row>
    <row r="1044685" spans="1:1">
      <c r="A1044685" s="19"/>
    </row>
    <row r="1044686" spans="1:1">
      <c r="A1044686" s="19"/>
    </row>
    <row r="1044687" spans="1:1">
      <c r="A1044687" s="19"/>
    </row>
    <row r="1044688" spans="1:1">
      <c r="A1044688" s="19"/>
    </row>
    <row r="1044689" spans="1:1">
      <c r="A1044689" s="19"/>
    </row>
    <row r="1044690" spans="1:1">
      <c r="A1044690" s="19"/>
    </row>
    <row r="1044691" spans="1:1">
      <c r="A1044691" s="19"/>
    </row>
    <row r="1044692" spans="1:1">
      <c r="A1044692" s="19"/>
    </row>
    <row r="1044693" spans="1:1">
      <c r="A1044693" s="19"/>
    </row>
    <row r="1044694" spans="1:1">
      <c r="A1044694" s="19"/>
    </row>
    <row r="1044695" spans="1:1">
      <c r="A1044695" s="19"/>
    </row>
    <row r="1044696" spans="1:1">
      <c r="A1044696" s="19"/>
    </row>
    <row r="1044697" spans="1:1">
      <c r="A1044697" s="19"/>
    </row>
    <row r="1044698" spans="1:1">
      <c r="A1044698" s="19"/>
    </row>
    <row r="1044699" spans="1:1">
      <c r="A1044699" s="19"/>
    </row>
    <row r="1044700" spans="1:1">
      <c r="A1044700" s="19"/>
    </row>
    <row r="1044701" spans="1:1">
      <c r="A1044701" s="19"/>
    </row>
    <row r="1044702" spans="1:1">
      <c r="A1044702" s="19"/>
    </row>
    <row r="1044703" spans="1:1">
      <c r="A1044703" s="19"/>
    </row>
    <row r="1044704" spans="1:1">
      <c r="A1044704" s="19"/>
    </row>
    <row r="1044705" spans="1:1">
      <c r="A1044705" s="19"/>
    </row>
    <row r="1044706" spans="1:1">
      <c r="A1044706" s="19"/>
    </row>
    <row r="1044707" spans="1:1">
      <c r="A1044707" s="19"/>
    </row>
    <row r="1044708" spans="1:1">
      <c r="A1044708" s="19"/>
    </row>
    <row r="1044709" spans="1:1">
      <c r="A1044709" s="19"/>
    </row>
    <row r="1044710" spans="1:1">
      <c r="A1044710" s="19"/>
    </row>
    <row r="1044711" spans="1:1">
      <c r="A1044711" s="19"/>
    </row>
    <row r="1044712" spans="1:1">
      <c r="A1044712" s="19"/>
    </row>
    <row r="1044713" spans="1:1">
      <c r="A1044713" s="19"/>
    </row>
    <row r="1044714" spans="1:1">
      <c r="A1044714" s="19"/>
    </row>
    <row r="1044715" spans="1:1">
      <c r="A1044715" s="19"/>
    </row>
    <row r="1044716" spans="1:1">
      <c r="A1044716" s="19"/>
    </row>
    <row r="1044717" spans="1:1">
      <c r="A1044717" s="19"/>
    </row>
    <row r="1044718" spans="1:1">
      <c r="A1044718" s="19"/>
    </row>
    <row r="1044719" spans="1:1">
      <c r="A1044719" s="19"/>
    </row>
    <row r="1044720" spans="1:1">
      <c r="A1044720" s="19"/>
    </row>
    <row r="1044721" spans="1:1">
      <c r="A1044721" s="19"/>
    </row>
    <row r="1044722" spans="1:1">
      <c r="A1044722" s="19"/>
    </row>
    <row r="1044723" spans="1:1">
      <c r="A1044723" s="19"/>
    </row>
    <row r="1044724" spans="1:1">
      <c r="A1044724" s="19"/>
    </row>
    <row r="1044725" spans="1:1">
      <c r="A1044725" s="19"/>
    </row>
    <row r="1044726" spans="1:1">
      <c r="A1044726" s="19"/>
    </row>
    <row r="1044727" spans="1:1">
      <c r="A1044727" s="19"/>
    </row>
    <row r="1044728" spans="1:1">
      <c r="A1044728" s="19"/>
    </row>
    <row r="1044729" spans="1:1">
      <c r="A1044729" s="19"/>
    </row>
    <row r="1044730" spans="1:1">
      <c r="A1044730" s="19"/>
    </row>
    <row r="1044731" spans="1:1">
      <c r="A1044731" s="19"/>
    </row>
    <row r="1044732" spans="1:1">
      <c r="A1044732" s="19"/>
    </row>
    <row r="1044733" spans="1:1">
      <c r="A1044733" s="19"/>
    </row>
    <row r="1044734" spans="1:1">
      <c r="A1044734" s="19"/>
    </row>
    <row r="1044735" spans="1:1">
      <c r="A1044735" s="19"/>
    </row>
    <row r="1044736" spans="1:1">
      <c r="A1044736" s="19"/>
    </row>
    <row r="1044737" spans="1:1">
      <c r="A1044737" s="19"/>
    </row>
    <row r="1044738" spans="1:1">
      <c r="A1044738" s="19"/>
    </row>
    <row r="1044739" spans="1:1">
      <c r="A1044739" s="19"/>
    </row>
    <row r="1044740" spans="1:1">
      <c r="A1044740" s="19"/>
    </row>
    <row r="1044741" spans="1:1">
      <c r="A1044741" s="19"/>
    </row>
    <row r="1044742" spans="1:1">
      <c r="A1044742" s="19"/>
    </row>
    <row r="1044743" spans="1:1">
      <c r="A1044743" s="19"/>
    </row>
    <row r="1044744" spans="1:1">
      <c r="A1044744" s="19"/>
    </row>
    <row r="1044745" spans="1:1">
      <c r="A1044745" s="19"/>
    </row>
    <row r="1044746" spans="1:1">
      <c r="A1044746" s="19"/>
    </row>
    <row r="1044747" spans="1:1">
      <c r="A1044747" s="19"/>
    </row>
    <row r="1044748" spans="1:1">
      <c r="A1044748" s="19"/>
    </row>
    <row r="1044749" spans="1:1">
      <c r="A1044749" s="19"/>
    </row>
    <row r="1044750" spans="1:1">
      <c r="A1044750" s="19"/>
    </row>
    <row r="1044751" spans="1:1">
      <c r="A1044751" s="19"/>
    </row>
    <row r="1044752" spans="1:1">
      <c r="A1044752" s="19"/>
    </row>
    <row r="1044753" spans="1:1">
      <c r="A1044753" s="19"/>
    </row>
    <row r="1044754" spans="1:1">
      <c r="A1044754" s="19"/>
    </row>
    <row r="1044755" spans="1:1">
      <c r="A1044755" s="19"/>
    </row>
    <row r="1044756" spans="1:1">
      <c r="A1044756" s="19"/>
    </row>
    <row r="1044757" spans="1:1">
      <c r="A1044757" s="19"/>
    </row>
    <row r="1044758" spans="1:1">
      <c r="A1044758" s="19"/>
    </row>
    <row r="1044759" spans="1:1">
      <c r="A1044759" s="19"/>
    </row>
    <row r="1044760" spans="1:1">
      <c r="A1044760" s="19"/>
    </row>
    <row r="1044761" spans="1:1">
      <c r="A1044761" s="19"/>
    </row>
    <row r="1044762" spans="1:1">
      <c r="A1044762" s="19"/>
    </row>
    <row r="1044763" spans="1:1">
      <c r="A1044763" s="19"/>
    </row>
    <row r="1044764" spans="1:1">
      <c r="A1044764" s="19"/>
    </row>
    <row r="1044765" spans="1:1">
      <c r="A1044765" s="19"/>
    </row>
    <row r="1044766" spans="1:1">
      <c r="A1044766" s="19"/>
    </row>
    <row r="1044767" spans="1:1">
      <c r="A1044767" s="19"/>
    </row>
    <row r="1044768" spans="1:1">
      <c r="A1044768" s="19"/>
    </row>
    <row r="1044769" spans="1:1">
      <c r="A1044769" s="19"/>
    </row>
    <row r="1044770" spans="1:1">
      <c r="A1044770" s="19"/>
    </row>
    <row r="1044771" spans="1:1">
      <c r="A1044771" s="19"/>
    </row>
    <row r="1044772" spans="1:1">
      <c r="A1044772" s="19"/>
    </row>
    <row r="1044773" spans="1:1">
      <c r="A1044773" s="19"/>
    </row>
    <row r="1044774" spans="1:1">
      <c r="A1044774" s="19"/>
    </row>
    <row r="1044775" spans="1:1">
      <c r="A1044775" s="19"/>
    </row>
    <row r="1044776" spans="1:1">
      <c r="A1044776" s="19"/>
    </row>
    <row r="1044777" spans="1:1">
      <c r="A1044777" s="19"/>
    </row>
    <row r="1044778" spans="1:1">
      <c r="A1044778" s="19"/>
    </row>
    <row r="1044779" spans="1:1">
      <c r="A1044779" s="19"/>
    </row>
    <row r="1044780" spans="1:1">
      <c r="A1044780" s="19"/>
    </row>
    <row r="1044781" spans="1:1">
      <c r="A1044781" s="19"/>
    </row>
    <row r="1044782" spans="1:1">
      <c r="A1044782" s="19"/>
    </row>
    <row r="1044783" spans="1:1">
      <c r="A1044783" s="19"/>
    </row>
    <row r="1044784" spans="1:1">
      <c r="A1044784" s="19"/>
    </row>
    <row r="1044785" spans="1:1">
      <c r="A1044785" s="19"/>
    </row>
    <row r="1044786" spans="1:1">
      <c r="A1044786" s="19"/>
    </row>
    <row r="1044787" spans="1:1">
      <c r="A1044787" s="19"/>
    </row>
    <row r="1044788" spans="1:1">
      <c r="A1044788" s="19"/>
    </row>
    <row r="1044789" spans="1:1">
      <c r="A1044789" s="19"/>
    </row>
    <row r="1044790" spans="1:1">
      <c r="A1044790" s="19"/>
    </row>
    <row r="1044791" spans="1:1">
      <c r="A1044791" s="19"/>
    </row>
    <row r="1044792" spans="1:1">
      <c r="A1044792" s="19"/>
    </row>
    <row r="1044793" spans="1:1">
      <c r="A1044793" s="19"/>
    </row>
    <row r="1044794" spans="1:1">
      <c r="A1044794" s="19"/>
    </row>
    <row r="1044795" spans="1:1">
      <c r="A1044795" s="19"/>
    </row>
    <row r="1044796" spans="1:1">
      <c r="A1044796" s="19"/>
    </row>
    <row r="1044797" spans="1:1">
      <c r="A1044797" s="19"/>
    </row>
    <row r="1044798" spans="1:1">
      <c r="A1044798" s="19"/>
    </row>
    <row r="1044799" spans="1:1">
      <c r="A1044799" s="19"/>
    </row>
    <row r="1044800" spans="1:1">
      <c r="A1044800" s="19"/>
    </row>
    <row r="1044801" spans="1:1">
      <c r="A1044801" s="19"/>
    </row>
    <row r="1044802" spans="1:1">
      <c r="A1044802" s="19"/>
    </row>
    <row r="1044803" spans="1:1">
      <c r="A1044803" s="19"/>
    </row>
    <row r="1044804" spans="1:1">
      <c r="A1044804" s="19"/>
    </row>
    <row r="1044805" spans="1:1">
      <c r="A1044805" s="19"/>
    </row>
    <row r="1044806" spans="1:1">
      <c r="A1044806" s="19"/>
    </row>
    <row r="1044807" spans="1:1">
      <c r="A1044807" s="19"/>
    </row>
    <row r="1044808" spans="1:1">
      <c r="A1044808" s="19"/>
    </row>
    <row r="1044809" spans="1:1">
      <c r="A1044809" s="19"/>
    </row>
    <row r="1044810" spans="1:1">
      <c r="A1044810" s="19"/>
    </row>
    <row r="1044811" spans="1:1">
      <c r="A1044811" s="19"/>
    </row>
    <row r="1044812" spans="1:1">
      <c r="A1044812" s="19"/>
    </row>
    <row r="1044813" spans="1:1">
      <c r="A1044813" s="19"/>
    </row>
    <row r="1044814" spans="1:1">
      <c r="A1044814" s="19"/>
    </row>
    <row r="1044815" spans="1:1">
      <c r="A1044815" s="19"/>
    </row>
    <row r="1044816" spans="1:1">
      <c r="A1044816" s="19"/>
    </row>
    <row r="1044817" spans="1:1">
      <c r="A1044817" s="19"/>
    </row>
    <row r="1044818" spans="1:1">
      <c r="A1044818" s="19"/>
    </row>
    <row r="1044819" spans="1:1">
      <c r="A1044819" s="19"/>
    </row>
    <row r="1044820" spans="1:1">
      <c r="A1044820" s="19"/>
    </row>
    <row r="1044821" spans="1:1">
      <c r="A1044821" s="19"/>
    </row>
    <row r="1044822" spans="1:1">
      <c r="A1044822" s="19"/>
    </row>
    <row r="1044823" spans="1:1">
      <c r="A1044823" s="19"/>
    </row>
    <row r="1044824" spans="1:1">
      <c r="A1044824" s="19"/>
    </row>
    <row r="1044825" spans="1:1">
      <c r="A1044825" s="19"/>
    </row>
    <row r="1044826" spans="1:1">
      <c r="A1044826" s="19"/>
    </row>
    <row r="1044827" spans="1:1">
      <c r="A1044827" s="19"/>
    </row>
    <row r="1044828" spans="1:1">
      <c r="A1044828" s="19"/>
    </row>
    <row r="1044829" spans="1:1">
      <c r="A1044829" s="19"/>
    </row>
    <row r="1044830" spans="1:1">
      <c r="A1044830" s="19"/>
    </row>
    <row r="1044831" spans="1:1">
      <c r="A1044831" s="19"/>
    </row>
    <row r="1044832" spans="1:1">
      <c r="A1044832" s="19"/>
    </row>
    <row r="1044833" spans="1:1">
      <c r="A1044833" s="19"/>
    </row>
    <row r="1044834" spans="1:1">
      <c r="A1044834" s="19"/>
    </row>
    <row r="1044835" spans="1:1">
      <c r="A1044835" s="19"/>
    </row>
    <row r="1044836" spans="1:1">
      <c r="A1044836" s="19"/>
    </row>
    <row r="1044837" spans="1:1">
      <c r="A1044837" s="19"/>
    </row>
    <row r="1044838" spans="1:1">
      <c r="A1044838" s="19"/>
    </row>
    <row r="1044839" spans="1:1">
      <c r="A1044839" s="19"/>
    </row>
    <row r="1044840" spans="1:1">
      <c r="A1044840" s="19"/>
    </row>
    <row r="1044841" spans="1:1">
      <c r="A1044841" s="19"/>
    </row>
    <row r="1044842" spans="1:1">
      <c r="A1044842" s="19"/>
    </row>
    <row r="1044843" spans="1:1">
      <c r="A1044843" s="19"/>
    </row>
    <row r="1044844" spans="1:1">
      <c r="A1044844" s="19"/>
    </row>
    <row r="1044845" spans="1:1">
      <c r="A1044845" s="19"/>
    </row>
    <row r="1044846" spans="1:1">
      <c r="A1044846" s="19"/>
    </row>
    <row r="1044847" spans="1:1">
      <c r="A1044847" s="19"/>
    </row>
    <row r="1044848" spans="1:1">
      <c r="A1044848" s="19"/>
    </row>
    <row r="1044849" spans="1:1">
      <c r="A1044849" s="19"/>
    </row>
    <row r="1044850" spans="1:1">
      <c r="A1044850" s="19"/>
    </row>
    <row r="1044851" spans="1:1">
      <c r="A1044851" s="19"/>
    </row>
    <row r="1044852" spans="1:1">
      <c r="A1044852" s="19"/>
    </row>
    <row r="1044853" spans="1:1">
      <c r="A1044853" s="19"/>
    </row>
    <row r="1044854" spans="1:1">
      <c r="A1044854" s="19"/>
    </row>
    <row r="1044855" spans="1:1">
      <c r="A1044855" s="19"/>
    </row>
    <row r="1044856" spans="1:1">
      <c r="A1044856" s="19"/>
    </row>
    <row r="1044857" spans="1:1">
      <c r="A1044857" s="19"/>
    </row>
    <row r="1044858" spans="1:1">
      <c r="A1044858" s="19"/>
    </row>
    <row r="1044859" spans="1:1">
      <c r="A1044859" s="19"/>
    </row>
    <row r="1044860" spans="1:1">
      <c r="A1044860" s="19"/>
    </row>
    <row r="1044861" spans="1:1">
      <c r="A1044861" s="19"/>
    </row>
    <row r="1044862" spans="1:1">
      <c r="A1044862" s="19"/>
    </row>
    <row r="1044863" spans="1:1">
      <c r="A1044863" s="19"/>
    </row>
    <row r="1044864" spans="1:1">
      <c r="A1044864" s="19"/>
    </row>
    <row r="1044865" spans="1:1">
      <c r="A1044865" s="19"/>
    </row>
    <row r="1044866" spans="1:1">
      <c r="A1044866" s="19"/>
    </row>
    <row r="1044867" spans="1:1">
      <c r="A1044867" s="19"/>
    </row>
    <row r="1044868" spans="1:1">
      <c r="A1044868" s="19"/>
    </row>
    <row r="1044869" spans="1:1">
      <c r="A1044869" s="19"/>
    </row>
    <row r="1044870" spans="1:1">
      <c r="A1044870" s="19"/>
    </row>
    <row r="1044871" spans="1:1">
      <c r="A1044871" s="19"/>
    </row>
    <row r="1044872" spans="1:1">
      <c r="A1044872" s="19"/>
    </row>
    <row r="1044873" spans="1:1">
      <c r="A1044873" s="19"/>
    </row>
    <row r="1044874" spans="1:1">
      <c r="A1044874" s="19"/>
    </row>
    <row r="1044875" spans="1:1">
      <c r="A1044875" s="19"/>
    </row>
    <row r="1044876" spans="1:1">
      <c r="A1044876" s="19"/>
    </row>
    <row r="1044877" spans="1:1">
      <c r="A1044877" s="19"/>
    </row>
    <row r="1044878" spans="1:1">
      <c r="A1044878" s="19"/>
    </row>
    <row r="1044879" spans="1:1">
      <c r="A1044879" s="19"/>
    </row>
    <row r="1044880" spans="1:1">
      <c r="A1044880" s="19"/>
    </row>
    <row r="1044881" spans="1:1">
      <c r="A1044881" s="19"/>
    </row>
    <row r="1044882" spans="1:1">
      <c r="A1044882" s="19"/>
    </row>
    <row r="1044883" spans="1:1">
      <c r="A1044883" s="19"/>
    </row>
    <row r="1044884" spans="1:1">
      <c r="A1044884" s="19"/>
    </row>
    <row r="1044885" spans="1:1">
      <c r="A1044885" s="19"/>
    </row>
    <row r="1044886" spans="1:1">
      <c r="A1044886" s="19"/>
    </row>
    <row r="1044887" spans="1:1">
      <c r="A1044887" s="19"/>
    </row>
    <row r="1044888" spans="1:1">
      <c r="A1044888" s="19"/>
    </row>
    <row r="1044889" spans="1:1">
      <c r="A1044889" s="19"/>
    </row>
    <row r="1044890" spans="1:1">
      <c r="A1044890" s="19"/>
    </row>
    <row r="1044891" spans="1:1">
      <c r="A1044891" s="19"/>
    </row>
    <row r="1044892" spans="1:1">
      <c r="A1044892" s="19"/>
    </row>
    <row r="1044893" spans="1:1">
      <c r="A1044893" s="19"/>
    </row>
    <row r="1044894" spans="1:1">
      <c r="A1044894" s="19"/>
    </row>
    <row r="1044895" spans="1:1">
      <c r="A1044895" s="19"/>
    </row>
    <row r="1044896" spans="1:1">
      <c r="A1044896" s="19"/>
    </row>
    <row r="1044897" spans="1:1">
      <c r="A1044897" s="19"/>
    </row>
    <row r="1044898" spans="1:1">
      <c r="A1044898" s="19"/>
    </row>
    <row r="1044899" spans="1:1">
      <c r="A1044899" s="19"/>
    </row>
    <row r="1044900" spans="1:1">
      <c r="A1044900" s="19"/>
    </row>
    <row r="1044901" spans="1:1">
      <c r="A1044901" s="19"/>
    </row>
    <row r="1044902" spans="1:1">
      <c r="A1044902" s="19"/>
    </row>
    <row r="1044903" spans="1:1">
      <c r="A1044903" s="19"/>
    </row>
    <row r="1044904" spans="1:1">
      <c r="A1044904" s="19"/>
    </row>
    <row r="1044905" spans="1:1">
      <c r="A1044905" s="19"/>
    </row>
    <row r="1044906" spans="1:1">
      <c r="A1044906" s="19"/>
    </row>
    <row r="1044907" spans="1:1">
      <c r="A1044907" s="19"/>
    </row>
    <row r="1044908" spans="1:1">
      <c r="A1044908" s="19"/>
    </row>
    <row r="1044909" spans="1:1">
      <c r="A1044909" s="19"/>
    </row>
    <row r="1044910" spans="1:1">
      <c r="A1044910" s="19"/>
    </row>
    <row r="1044911" spans="1:1">
      <c r="A1044911" s="19"/>
    </row>
    <row r="1044912" spans="1:1">
      <c r="A1044912" s="19"/>
    </row>
    <row r="1044913" spans="1:1">
      <c r="A1044913" s="19"/>
    </row>
    <row r="1044914" spans="1:1">
      <c r="A1044914" s="19"/>
    </row>
    <row r="1044915" spans="1:1">
      <c r="A1044915" s="19"/>
    </row>
    <row r="1044916" spans="1:1">
      <c r="A1044916" s="19"/>
    </row>
    <row r="1044917" spans="1:1">
      <c r="A1044917" s="19"/>
    </row>
    <row r="1044918" spans="1:1">
      <c r="A1044918" s="19"/>
    </row>
    <row r="1044919" spans="1:1">
      <c r="A1044919" s="19"/>
    </row>
    <row r="1044920" spans="1:1">
      <c r="A1044920" s="19"/>
    </row>
    <row r="1044921" spans="1:1">
      <c r="A1044921" s="19"/>
    </row>
    <row r="1044922" spans="1:1">
      <c r="A1044922" s="19"/>
    </row>
    <row r="1044923" spans="1:1">
      <c r="A1044923" s="19"/>
    </row>
    <row r="1044924" spans="1:1">
      <c r="A1044924" s="19"/>
    </row>
    <row r="1044925" spans="1:1">
      <c r="A1044925" s="19"/>
    </row>
    <row r="1044926" spans="1:1">
      <c r="A1044926" s="19"/>
    </row>
    <row r="1044927" spans="1:1">
      <c r="A1044927" s="19"/>
    </row>
    <row r="1044928" spans="1:1">
      <c r="A1044928" s="19"/>
    </row>
    <row r="1044929" spans="1:1">
      <c r="A1044929" s="19"/>
    </row>
    <row r="1044930" spans="1:1">
      <c r="A1044930" s="19"/>
    </row>
    <row r="1044931" spans="1:1">
      <c r="A1044931" s="19"/>
    </row>
    <row r="1044932" spans="1:1">
      <c r="A1044932" s="19"/>
    </row>
    <row r="1044933" spans="1:1">
      <c r="A1044933" s="19"/>
    </row>
    <row r="1044934" spans="1:1">
      <c r="A1044934" s="19"/>
    </row>
    <row r="1044935" spans="1:1">
      <c r="A1044935" s="19"/>
    </row>
    <row r="1044936" spans="1:1">
      <c r="A1044936" s="19"/>
    </row>
    <row r="1044937" spans="1:1">
      <c r="A1044937" s="19"/>
    </row>
    <row r="1044938" spans="1:1">
      <c r="A1044938" s="19"/>
    </row>
    <row r="1044939" spans="1:1">
      <c r="A1044939" s="19"/>
    </row>
    <row r="1044940" spans="1:1">
      <c r="A1044940" s="19"/>
    </row>
    <row r="1044941" spans="1:1">
      <c r="A1044941" s="19"/>
    </row>
    <row r="1044942" spans="1:1">
      <c r="A1044942" s="19"/>
    </row>
    <row r="1044943" spans="1:1">
      <c r="A1044943" s="19"/>
    </row>
    <row r="1044944" spans="1:1">
      <c r="A1044944" s="19"/>
    </row>
    <row r="1044945" spans="1:1">
      <c r="A1044945" s="19"/>
    </row>
    <row r="1044946" spans="1:1">
      <c r="A1044946" s="19"/>
    </row>
    <row r="1044947" spans="1:1">
      <c r="A1044947" s="19"/>
    </row>
    <row r="1044948" spans="1:1">
      <c r="A1044948" s="19"/>
    </row>
    <row r="1044949" spans="1:1">
      <c r="A1044949" s="19"/>
    </row>
    <row r="1044950" spans="1:1">
      <c r="A1044950" s="19"/>
    </row>
    <row r="1044951" spans="1:1">
      <c r="A1044951" s="19"/>
    </row>
    <row r="1044952" spans="1:1">
      <c r="A1044952" s="19"/>
    </row>
    <row r="1044953" spans="1:1">
      <c r="A1044953" s="19"/>
    </row>
    <row r="1044954" spans="1:1">
      <c r="A1044954" s="19"/>
    </row>
    <row r="1044955" spans="1:1">
      <c r="A1044955" s="19"/>
    </row>
    <row r="1044956" spans="1:1">
      <c r="A1044956" s="19"/>
    </row>
    <row r="1044957" spans="1:1">
      <c r="A1044957" s="19"/>
    </row>
    <row r="1044958" spans="1:1">
      <c r="A1044958" s="19"/>
    </row>
    <row r="1044959" spans="1:1">
      <c r="A1044959" s="19"/>
    </row>
    <row r="1044960" spans="1:1">
      <c r="A1044960" s="19"/>
    </row>
    <row r="1044961" spans="1:1">
      <c r="A1044961" s="19"/>
    </row>
    <row r="1044962" spans="1:1">
      <c r="A1044962" s="19"/>
    </row>
    <row r="1044963" spans="1:1">
      <c r="A1044963" s="19"/>
    </row>
    <row r="1044964" spans="1:1">
      <c r="A1044964" s="19"/>
    </row>
    <row r="1044965" spans="1:1">
      <c r="A1044965" s="19"/>
    </row>
    <row r="1044966" spans="1:1">
      <c r="A1044966" s="19"/>
    </row>
    <row r="1044967" spans="1:1">
      <c r="A1044967" s="19"/>
    </row>
    <row r="1044968" spans="1:1">
      <c r="A1044968" s="19"/>
    </row>
    <row r="1044969" spans="1:1">
      <c r="A1044969" s="19"/>
    </row>
    <row r="1044970" spans="1:1">
      <c r="A1044970" s="19"/>
    </row>
    <row r="1044971" spans="1:1">
      <c r="A1044971" s="19"/>
    </row>
    <row r="1044972" spans="1:1">
      <c r="A1044972" s="19"/>
    </row>
    <row r="1044973" spans="1:1">
      <c r="A1044973" s="19"/>
    </row>
    <row r="1044974" spans="1:1">
      <c r="A1044974" s="19"/>
    </row>
    <row r="1044975" spans="1:1">
      <c r="A1044975" s="19"/>
    </row>
    <row r="1044976" spans="1:1">
      <c r="A1044976" s="19"/>
    </row>
    <row r="1044977" spans="1:1">
      <c r="A1044977" s="19"/>
    </row>
    <row r="1044978" spans="1:1">
      <c r="A1044978" s="19"/>
    </row>
    <row r="1044979" spans="1:1">
      <c r="A1044979" s="19"/>
    </row>
    <row r="1044980" spans="1:1">
      <c r="A1044980" s="19"/>
    </row>
    <row r="1044981" spans="1:1">
      <c r="A1044981" s="19"/>
    </row>
    <row r="1044982" spans="1:1">
      <c r="A1044982" s="19"/>
    </row>
    <row r="1044983" spans="1:1">
      <c r="A1044983" s="19"/>
    </row>
    <row r="1044984" spans="1:1">
      <c r="A1044984" s="19"/>
    </row>
    <row r="1044985" spans="1:1">
      <c r="A1044985" s="19"/>
    </row>
    <row r="1044986" spans="1:1">
      <c r="A1044986" s="19"/>
    </row>
    <row r="1044987" spans="1:1">
      <c r="A1044987" s="19"/>
    </row>
    <row r="1044988" spans="1:1">
      <c r="A1044988" s="19"/>
    </row>
    <row r="1044989" spans="1:1">
      <c r="A1044989" s="19"/>
    </row>
    <row r="1044990" spans="1:1">
      <c r="A1044990" s="19"/>
    </row>
    <row r="1044991" spans="1:1">
      <c r="A1044991" s="19"/>
    </row>
    <row r="1044992" spans="1:1">
      <c r="A1044992" s="19"/>
    </row>
    <row r="1044993" spans="1:1">
      <c r="A1044993" s="19"/>
    </row>
    <row r="1044994" spans="1:1">
      <c r="A1044994" s="19"/>
    </row>
    <row r="1044995" spans="1:1">
      <c r="A1044995" s="19"/>
    </row>
    <row r="1044996" spans="1:1">
      <c r="A1044996" s="19"/>
    </row>
    <row r="1044997" spans="1:1">
      <c r="A1044997" s="19"/>
    </row>
    <row r="1044998" spans="1:1">
      <c r="A1044998" s="19"/>
    </row>
    <row r="1044999" spans="1:1">
      <c r="A1044999" s="19"/>
    </row>
    <row r="1045000" spans="1:1">
      <c r="A1045000" s="19"/>
    </row>
    <row r="1045001" spans="1:1">
      <c r="A1045001" s="19"/>
    </row>
    <row r="1045002" spans="1:1">
      <c r="A1045002" s="19"/>
    </row>
    <row r="1045003" spans="1:1">
      <c r="A1045003" s="19"/>
    </row>
    <row r="1045004" spans="1:1">
      <c r="A1045004" s="19"/>
    </row>
    <row r="1045005" spans="1:1">
      <c r="A1045005" s="19"/>
    </row>
    <row r="1045006" spans="1:1">
      <c r="A1045006" s="19"/>
    </row>
    <row r="1045007" spans="1:1">
      <c r="A1045007" s="19"/>
    </row>
    <row r="1045008" spans="1:1">
      <c r="A1045008" s="19"/>
    </row>
    <row r="1045009" spans="1:1">
      <c r="A1045009" s="19"/>
    </row>
    <row r="1045010" spans="1:1">
      <c r="A1045010" s="19"/>
    </row>
    <row r="1045011" spans="1:1">
      <c r="A1045011" s="19"/>
    </row>
    <row r="1045012" spans="1:1">
      <c r="A1045012" s="19"/>
    </row>
    <row r="1045013" spans="1:1">
      <c r="A1045013" s="19"/>
    </row>
    <row r="1045014" spans="1:1">
      <c r="A1045014" s="19"/>
    </row>
    <row r="1045015" spans="1:1">
      <c r="A1045015" s="19"/>
    </row>
    <row r="1045016" spans="1:1">
      <c r="A1045016" s="19"/>
    </row>
    <row r="1045017" spans="1:1">
      <c r="A1045017" s="19"/>
    </row>
    <row r="1045018" spans="1:1">
      <c r="A1045018" s="19"/>
    </row>
    <row r="1045019" spans="1:1">
      <c r="A1045019" s="19"/>
    </row>
    <row r="1045020" spans="1:1">
      <c r="A1045020" s="19"/>
    </row>
    <row r="1045021" spans="1:1">
      <c r="A1045021" s="19"/>
    </row>
    <row r="1045022" spans="1:1">
      <c r="A1045022" s="19"/>
    </row>
    <row r="1045023" spans="1:1">
      <c r="A1045023" s="19"/>
    </row>
    <row r="1045024" spans="1:1">
      <c r="A1045024" s="19"/>
    </row>
    <row r="1045025" spans="1:1">
      <c r="A1045025" s="19"/>
    </row>
    <row r="1045026" spans="1:1">
      <c r="A1045026" s="19"/>
    </row>
    <row r="1045027" spans="1:1">
      <c r="A1045027" s="19"/>
    </row>
    <row r="1045028" spans="1:1">
      <c r="A1045028" s="19"/>
    </row>
    <row r="1045029" spans="1:1">
      <c r="A1045029" s="19"/>
    </row>
    <row r="1045030" spans="1:1">
      <c r="A1045030" s="19"/>
    </row>
    <row r="1045031" spans="1:1">
      <c r="A1045031" s="19"/>
    </row>
    <row r="1045032" spans="1:1">
      <c r="A1045032" s="19"/>
    </row>
    <row r="1045033" spans="1:1">
      <c r="A1045033" s="19"/>
    </row>
    <row r="1045034" spans="1:1">
      <c r="A1045034" s="19"/>
    </row>
    <row r="1045035" spans="1:1">
      <c r="A1045035" s="19"/>
    </row>
    <row r="1045036" spans="1:1">
      <c r="A1045036" s="19"/>
    </row>
    <row r="1045037" spans="1:1">
      <c r="A1045037" s="19"/>
    </row>
    <row r="1045038" spans="1:1">
      <c r="A1045038" s="19"/>
    </row>
    <row r="1045039" spans="1:1">
      <c r="A1045039" s="19"/>
    </row>
    <row r="1045040" spans="1:1">
      <c r="A1045040" s="19"/>
    </row>
    <row r="1045041" spans="1:1">
      <c r="A1045041" s="19"/>
    </row>
    <row r="1045042" spans="1:1">
      <c r="A1045042" s="19"/>
    </row>
    <row r="1045043" spans="1:1">
      <c r="A1045043" s="19"/>
    </row>
    <row r="1045044" spans="1:1">
      <c r="A1045044" s="19"/>
    </row>
    <row r="1045045" spans="1:1">
      <c r="A1045045" s="19"/>
    </row>
    <row r="1045046" spans="1:1">
      <c r="A1045046" s="19"/>
    </row>
    <row r="1045047" spans="1:1">
      <c r="A1045047" s="19"/>
    </row>
    <row r="1045048" spans="1:1">
      <c r="A1045048" s="19"/>
    </row>
    <row r="1045049" spans="1:1">
      <c r="A1045049" s="19"/>
    </row>
    <row r="1045050" spans="1:1">
      <c r="A1045050" s="19"/>
    </row>
    <row r="1045051" spans="1:1">
      <c r="A1045051" s="19"/>
    </row>
    <row r="1045052" spans="1:1">
      <c r="A1045052" s="19"/>
    </row>
    <row r="1045053" spans="1:1">
      <c r="A1045053" s="19"/>
    </row>
    <row r="1045054" spans="1:1">
      <c r="A1045054" s="19"/>
    </row>
    <row r="1045055" spans="1:1">
      <c r="A1045055" s="19"/>
    </row>
    <row r="1045056" spans="1:1">
      <c r="A1045056" s="19"/>
    </row>
    <row r="1045057" spans="1:1">
      <c r="A1045057" s="19"/>
    </row>
    <row r="1045058" spans="1:1">
      <c r="A1045058" s="19"/>
    </row>
    <row r="1045059" spans="1:1">
      <c r="A1045059" s="19"/>
    </row>
    <row r="1045060" spans="1:1">
      <c r="A1045060" s="19"/>
    </row>
    <row r="1045061" spans="1:1">
      <c r="A1045061" s="19"/>
    </row>
    <row r="1045062" spans="1:1">
      <c r="A1045062" s="19"/>
    </row>
    <row r="1045063" spans="1:1">
      <c r="A1045063" s="19"/>
    </row>
    <row r="1045064" spans="1:1">
      <c r="A1045064" s="19"/>
    </row>
    <row r="1045065" spans="1:1">
      <c r="A1045065" s="19"/>
    </row>
    <row r="1045066" spans="1:1">
      <c r="A1045066" s="19"/>
    </row>
    <row r="1045067" spans="1:1">
      <c r="A1045067" s="19"/>
    </row>
    <row r="1045068" spans="1:1">
      <c r="A1045068" s="19"/>
    </row>
    <row r="1045069" spans="1:1">
      <c r="A1045069" s="19"/>
    </row>
    <row r="1045070" spans="1:1">
      <c r="A1045070" s="19"/>
    </row>
    <row r="1045071" spans="1:1">
      <c r="A1045071" s="19"/>
    </row>
    <row r="1045072" spans="1:1">
      <c r="A1045072" s="19"/>
    </row>
    <row r="1045073" spans="1:1">
      <c r="A1045073" s="19"/>
    </row>
    <row r="1045074" spans="1:1">
      <c r="A1045074" s="19"/>
    </row>
    <row r="1045075" spans="1:1">
      <c r="A1045075" s="19"/>
    </row>
    <row r="1045076" spans="1:1">
      <c r="A1045076" s="19"/>
    </row>
    <row r="1045077" spans="1:1">
      <c r="A1045077" s="19"/>
    </row>
    <row r="1045078" spans="1:1">
      <c r="A1045078" s="19"/>
    </row>
    <row r="1045079" spans="1:1">
      <c r="A1045079" s="19"/>
    </row>
    <row r="1045080" spans="1:1">
      <c r="A1045080" s="19"/>
    </row>
    <row r="1045081" spans="1:1">
      <c r="A1045081" s="19"/>
    </row>
    <row r="1045082" spans="1:1">
      <c r="A1045082" s="19"/>
    </row>
    <row r="1045083" spans="1:1">
      <c r="A1045083" s="19"/>
    </row>
    <row r="1045084" spans="1:1">
      <c r="A1045084" s="19"/>
    </row>
    <row r="1045085" spans="1:1">
      <c r="A1045085" s="19"/>
    </row>
    <row r="1045086" spans="1:1">
      <c r="A1045086" s="19"/>
    </row>
    <row r="1045087" spans="1:1">
      <c r="A1045087" s="19"/>
    </row>
    <row r="1045088" spans="1:1">
      <c r="A1045088" s="19"/>
    </row>
    <row r="1045089" spans="1:1">
      <c r="A1045089" s="19"/>
    </row>
    <row r="1045090" spans="1:1">
      <c r="A1045090" s="19"/>
    </row>
    <row r="1045091" spans="1:1">
      <c r="A1045091" s="19"/>
    </row>
    <row r="1045092" spans="1:1">
      <c r="A1045092" s="19"/>
    </row>
    <row r="1045093" spans="1:1">
      <c r="A1045093" s="19"/>
    </row>
    <row r="1045094" spans="1:1">
      <c r="A1045094" s="19"/>
    </row>
    <row r="1045095" spans="1:1">
      <c r="A1045095" s="19"/>
    </row>
    <row r="1045096" spans="1:1">
      <c r="A1045096" s="19"/>
    </row>
    <row r="1045097" spans="1:1">
      <c r="A1045097" s="19"/>
    </row>
    <row r="1045098" spans="1:1">
      <c r="A1045098" s="19"/>
    </row>
    <row r="1045099" spans="1:1">
      <c r="A1045099" s="19"/>
    </row>
    <row r="1045100" spans="1:1">
      <c r="A1045100" s="19"/>
    </row>
    <row r="1045101" spans="1:1">
      <c r="A1045101" s="19"/>
    </row>
    <row r="1045102" spans="1:1">
      <c r="A1045102" s="19"/>
    </row>
    <row r="1045103" spans="1:1">
      <c r="A1045103" s="19"/>
    </row>
    <row r="1045104" spans="1:1">
      <c r="A1045104" s="19"/>
    </row>
    <row r="1045105" spans="1:1">
      <c r="A1045105" s="19"/>
    </row>
    <row r="1045106" spans="1:1">
      <c r="A1045106" s="19"/>
    </row>
    <row r="1045107" spans="1:1">
      <c r="A1045107" s="19"/>
    </row>
    <row r="1045108" spans="1:1">
      <c r="A1045108" s="19"/>
    </row>
    <row r="1045109" spans="1:1">
      <c r="A1045109" s="19"/>
    </row>
    <row r="1045110" spans="1:1">
      <c r="A1045110" s="19"/>
    </row>
    <row r="1045111" spans="1:1">
      <c r="A1045111" s="19"/>
    </row>
    <row r="1045112" spans="1:1">
      <c r="A1045112" s="19"/>
    </row>
    <row r="1045113" spans="1:1">
      <c r="A1045113" s="19"/>
    </row>
    <row r="1045114" spans="1:1">
      <c r="A1045114" s="19"/>
    </row>
    <row r="1045115" spans="1:1">
      <c r="A1045115" s="19"/>
    </row>
    <row r="1045116" spans="1:1">
      <c r="A1045116" s="19"/>
    </row>
    <row r="1045117" spans="1:1">
      <c r="A1045117" s="19"/>
    </row>
    <row r="1045118" spans="1:1">
      <c r="A1045118" s="19"/>
    </row>
    <row r="1045119" spans="1:1">
      <c r="A1045119" s="19"/>
    </row>
    <row r="1045120" spans="1:1">
      <c r="A1045120" s="19"/>
    </row>
    <row r="1045121" spans="1:1">
      <c r="A1045121" s="19"/>
    </row>
    <row r="1045122" spans="1:1">
      <c r="A1045122" s="19"/>
    </row>
    <row r="1045123" spans="1:1">
      <c r="A1045123" s="19"/>
    </row>
    <row r="1045124" spans="1:1">
      <c r="A1045124" s="19"/>
    </row>
    <row r="1045125" spans="1:1">
      <c r="A1045125" s="19"/>
    </row>
    <row r="1045126" spans="1:1">
      <c r="A1045126" s="19"/>
    </row>
    <row r="1045127" spans="1:1">
      <c r="A1045127" s="19"/>
    </row>
    <row r="1045128" spans="1:1">
      <c r="A1045128" s="19"/>
    </row>
    <row r="1045129" spans="1:1">
      <c r="A1045129" s="19"/>
    </row>
    <row r="1045130" spans="1:1">
      <c r="A1045130" s="19"/>
    </row>
    <row r="1045131" spans="1:1">
      <c r="A1045131" s="19"/>
    </row>
    <row r="1045132" spans="1:1">
      <c r="A1045132" s="19"/>
    </row>
    <row r="1045133" spans="1:1">
      <c r="A1045133" s="19"/>
    </row>
    <row r="1045134" spans="1:1">
      <c r="A1045134" s="19"/>
    </row>
    <row r="1045135" spans="1:1">
      <c r="A1045135" s="19"/>
    </row>
    <row r="1045136" spans="1:1">
      <c r="A1045136" s="19"/>
    </row>
    <row r="1045137" spans="1:1">
      <c r="A1045137" s="19"/>
    </row>
    <row r="1045138" spans="1:1">
      <c r="A1045138" s="19"/>
    </row>
    <row r="1045139" spans="1:1">
      <c r="A1045139" s="19"/>
    </row>
    <row r="1045140" spans="1:1">
      <c r="A1045140" s="19"/>
    </row>
    <row r="1045141" spans="1:1">
      <c r="A1045141" s="19"/>
    </row>
    <row r="1045142" spans="1:1">
      <c r="A1045142" s="19"/>
    </row>
    <row r="1045143" spans="1:1">
      <c r="A1045143" s="19"/>
    </row>
    <row r="1045144" spans="1:1">
      <c r="A1045144" s="19"/>
    </row>
    <row r="1045145" spans="1:1">
      <c r="A1045145" s="19"/>
    </row>
    <row r="1045146" spans="1:1">
      <c r="A1045146" s="19"/>
    </row>
    <row r="1045147" spans="1:1">
      <c r="A1045147" s="19"/>
    </row>
    <row r="1045148" spans="1:1">
      <c r="A1045148" s="19"/>
    </row>
    <row r="1045149" spans="1:1">
      <c r="A1045149" s="19"/>
    </row>
    <row r="1045150" spans="1:1">
      <c r="A1045150" s="19"/>
    </row>
    <row r="1045151" spans="1:1">
      <c r="A1045151" s="19"/>
    </row>
    <row r="1045152" spans="1:1">
      <c r="A1045152" s="19"/>
    </row>
    <row r="1045153" spans="1:1">
      <c r="A1045153" s="19"/>
    </row>
    <row r="1045154" spans="1:1">
      <c r="A1045154" s="19"/>
    </row>
    <row r="1045155" spans="1:1">
      <c r="A1045155" s="19"/>
    </row>
    <row r="1045156" spans="1:1">
      <c r="A1045156" s="19"/>
    </row>
    <row r="1045157" spans="1:1">
      <c r="A1045157" s="19"/>
    </row>
    <row r="1045158" spans="1:1">
      <c r="A1045158" s="19"/>
    </row>
    <row r="1045159" spans="1:1">
      <c r="A1045159" s="19"/>
    </row>
    <row r="1045160" spans="1:1">
      <c r="A1045160" s="19"/>
    </row>
    <row r="1045161" spans="1:1">
      <c r="A1045161" s="19"/>
    </row>
    <row r="1045162" spans="1:1">
      <c r="A1045162" s="19"/>
    </row>
    <row r="1045163" spans="1:1">
      <c r="A1045163" s="19"/>
    </row>
    <row r="1045164" spans="1:1">
      <c r="A1045164" s="19"/>
    </row>
    <row r="1045165" spans="1:1">
      <c r="A1045165" s="19"/>
    </row>
    <row r="1045166" spans="1:1">
      <c r="A1045166" s="19"/>
    </row>
    <row r="1045167" spans="1:1">
      <c r="A1045167" s="19"/>
    </row>
    <row r="1045168" spans="1:1">
      <c r="A1045168" s="19"/>
    </row>
    <row r="1045169" spans="1:1">
      <c r="A1045169" s="19"/>
    </row>
    <row r="1045170" spans="1:1">
      <c r="A1045170" s="19"/>
    </row>
    <row r="1045171" spans="1:1">
      <c r="A1045171" s="19"/>
    </row>
    <row r="1045172" spans="1:1">
      <c r="A1045172" s="19"/>
    </row>
    <row r="1045173" spans="1:1">
      <c r="A1045173" s="19"/>
    </row>
    <row r="1045174" spans="1:1">
      <c r="A1045174" s="19"/>
    </row>
    <row r="1045175" spans="1:1">
      <c r="A1045175" s="19"/>
    </row>
    <row r="1045176" spans="1:1">
      <c r="A1045176" s="19"/>
    </row>
    <row r="1045177" spans="1:1">
      <c r="A1045177" s="19"/>
    </row>
    <row r="1045178" spans="1:1">
      <c r="A1045178" s="19"/>
    </row>
    <row r="1045179" spans="1:1">
      <c r="A1045179" s="19"/>
    </row>
    <row r="1045180" spans="1:1">
      <c r="A1045180" s="19"/>
    </row>
    <row r="1045181" spans="1:1">
      <c r="A1045181" s="19"/>
    </row>
    <row r="1045182" spans="1:1">
      <c r="A1045182" s="19"/>
    </row>
    <row r="1045183" spans="1:1">
      <c r="A1045183" s="19"/>
    </row>
    <row r="1045184" spans="1:1">
      <c r="A1045184" s="19"/>
    </row>
    <row r="1045185" spans="1:1">
      <c r="A1045185" s="19"/>
    </row>
    <row r="1045186" spans="1:1">
      <c r="A1045186" s="19"/>
    </row>
    <row r="1045187" spans="1:1">
      <c r="A1045187" s="19"/>
    </row>
    <row r="1045188" spans="1:1">
      <c r="A1045188" s="19"/>
    </row>
    <row r="1045189" spans="1:1">
      <c r="A1045189" s="19"/>
    </row>
    <row r="1045190" spans="1:1">
      <c r="A1045190" s="19"/>
    </row>
    <row r="1045191" spans="1:1">
      <c r="A1045191" s="19"/>
    </row>
    <row r="1045192" spans="1:1">
      <c r="A1045192" s="19"/>
    </row>
    <row r="1045193" spans="1:1">
      <c r="A1045193" s="19"/>
    </row>
    <row r="1045194" spans="1:1">
      <c r="A1045194" s="19"/>
    </row>
    <row r="1045195" spans="1:1">
      <c r="A1045195" s="19"/>
    </row>
    <row r="1045196" spans="1:1">
      <c r="A1045196" s="19"/>
    </row>
    <row r="1045197" spans="1:1">
      <c r="A1045197" s="19"/>
    </row>
    <row r="1045198" spans="1:1">
      <c r="A1045198" s="19"/>
    </row>
    <row r="1045199" spans="1:1">
      <c r="A1045199" s="19"/>
    </row>
    <row r="1045200" spans="1:1">
      <c r="A1045200" s="19"/>
    </row>
    <row r="1045201" spans="1:1">
      <c r="A1045201" s="19"/>
    </row>
    <row r="1045202" spans="1:1">
      <c r="A1045202" s="19"/>
    </row>
    <row r="1045203" spans="1:1">
      <c r="A1045203" s="19"/>
    </row>
    <row r="1045204" spans="1:1">
      <c r="A1045204" s="19"/>
    </row>
    <row r="1045205" spans="1:1">
      <c r="A1045205" s="19"/>
    </row>
    <row r="1045206" spans="1:1">
      <c r="A1045206" s="19"/>
    </row>
    <row r="1045207" spans="1:1">
      <c r="A1045207" s="19"/>
    </row>
    <row r="1045208" spans="1:1">
      <c r="A1045208" s="19"/>
    </row>
    <row r="1045209" spans="1:1">
      <c r="A1045209" s="19"/>
    </row>
    <row r="1045210" spans="1:1">
      <c r="A1045210" s="19"/>
    </row>
    <row r="1045211" spans="1:1">
      <c r="A1045211" s="19"/>
    </row>
    <row r="1045212" spans="1:1">
      <c r="A1045212" s="19"/>
    </row>
    <row r="1045213" spans="1:1">
      <c r="A1045213" s="19"/>
    </row>
    <row r="1045214" spans="1:1">
      <c r="A1045214" s="19"/>
    </row>
    <row r="1045215" spans="1:1">
      <c r="A1045215" s="19"/>
    </row>
    <row r="1045216" spans="1:1">
      <c r="A1045216" s="19"/>
    </row>
    <row r="1045217" spans="1:1">
      <c r="A1045217" s="19"/>
    </row>
    <row r="1045218" spans="1:1">
      <c r="A1045218" s="19"/>
    </row>
    <row r="1045219" spans="1:1">
      <c r="A1045219" s="19"/>
    </row>
    <row r="1045220" spans="1:1">
      <c r="A1045220" s="19"/>
    </row>
    <row r="1045221" spans="1:1">
      <c r="A1045221" s="19"/>
    </row>
    <row r="1045222" spans="1:1">
      <c r="A1045222" s="19"/>
    </row>
    <row r="1045223" spans="1:1">
      <c r="A1045223" s="19"/>
    </row>
    <row r="1045224" spans="1:1">
      <c r="A1045224" s="19"/>
    </row>
    <row r="1045225" spans="1:1">
      <c r="A1045225" s="19"/>
    </row>
    <row r="1045226" spans="1:1">
      <c r="A1045226" s="19"/>
    </row>
    <row r="1045227" spans="1:1">
      <c r="A1045227" s="19"/>
    </row>
    <row r="1045228" spans="1:1">
      <c r="A1045228" s="19"/>
    </row>
    <row r="1045229" spans="1:1">
      <c r="A1045229" s="19"/>
    </row>
    <row r="1045230" spans="1:1">
      <c r="A1045230" s="19"/>
    </row>
    <row r="1045231" spans="1:1">
      <c r="A1045231" s="19"/>
    </row>
    <row r="1045232" spans="1:1">
      <c r="A1045232" s="19"/>
    </row>
    <row r="1045233" spans="1:1">
      <c r="A1045233" s="19"/>
    </row>
    <row r="1045234" spans="1:1">
      <c r="A1045234" s="19"/>
    </row>
    <row r="1045235" spans="1:1">
      <c r="A1045235" s="19"/>
    </row>
    <row r="1045236" spans="1:1">
      <c r="A1045236" s="19"/>
    </row>
    <row r="1045237" spans="1:1">
      <c r="A1045237" s="19"/>
    </row>
    <row r="1045238" spans="1:1">
      <c r="A1045238" s="19"/>
    </row>
    <row r="1045239" spans="1:1">
      <c r="A1045239" s="19"/>
    </row>
    <row r="1045240" spans="1:1">
      <c r="A1045240" s="19"/>
    </row>
    <row r="1045241" spans="1:1">
      <c r="A1045241" s="19"/>
    </row>
    <row r="1045242" spans="1:1">
      <c r="A1045242" s="19"/>
    </row>
    <row r="1045243" spans="1:1">
      <c r="A1045243" s="19"/>
    </row>
    <row r="1045244" spans="1:1">
      <c r="A1045244" s="19"/>
    </row>
    <row r="1045245" spans="1:1">
      <c r="A1045245" s="19"/>
    </row>
    <row r="1045246" spans="1:1">
      <c r="A1045246" s="19"/>
    </row>
    <row r="1045247" spans="1:1">
      <c r="A1045247" s="19"/>
    </row>
    <row r="1045248" spans="1:1">
      <c r="A1045248" s="19"/>
    </row>
    <row r="1045249" spans="1:1">
      <c r="A1045249" s="19"/>
    </row>
    <row r="1045250" spans="1:1">
      <c r="A1045250" s="19"/>
    </row>
    <row r="1045251" spans="1:1">
      <c r="A1045251" s="19"/>
    </row>
    <row r="1045252" spans="1:1">
      <c r="A1045252" s="19"/>
    </row>
    <row r="1045253" spans="1:1">
      <c r="A1045253" s="19"/>
    </row>
    <row r="1045254" spans="1:1">
      <c r="A1045254" s="19"/>
    </row>
    <row r="1045255" spans="1:1">
      <c r="A1045255" s="19"/>
    </row>
    <row r="1045256" spans="1:1">
      <c r="A1045256" s="19"/>
    </row>
    <row r="1045257" spans="1:1">
      <c r="A1045257" s="19"/>
    </row>
    <row r="1045258" spans="1:1">
      <c r="A1045258" s="19"/>
    </row>
    <row r="1045259" spans="1:1">
      <c r="A1045259" s="19"/>
    </row>
    <row r="1045260" spans="1:1">
      <c r="A1045260" s="19"/>
    </row>
    <row r="1045261" spans="1:1">
      <c r="A1045261" s="19"/>
    </row>
    <row r="1045262" spans="1:1">
      <c r="A1045262" s="19"/>
    </row>
    <row r="1045263" spans="1:1">
      <c r="A1045263" s="19"/>
    </row>
    <row r="1045264" spans="1:1">
      <c r="A1045264" s="19"/>
    </row>
    <row r="1045265" spans="1:1">
      <c r="A1045265" s="19"/>
    </row>
    <row r="1045266" spans="1:1">
      <c r="A1045266" s="19"/>
    </row>
    <row r="1045267" spans="1:1">
      <c r="A1045267" s="19"/>
    </row>
    <row r="1045268" spans="1:1">
      <c r="A1045268" s="19"/>
    </row>
    <row r="1045269" spans="1:1">
      <c r="A1045269" s="19"/>
    </row>
    <row r="1045270" spans="1:1">
      <c r="A1045270" s="19"/>
    </row>
    <row r="1045271" spans="1:1">
      <c r="A1045271" s="19"/>
    </row>
    <row r="1045272" spans="1:1">
      <c r="A1045272" s="19"/>
    </row>
    <row r="1045273" spans="1:1">
      <c r="A1045273" s="19"/>
    </row>
    <row r="1045274" spans="1:1">
      <c r="A1045274" s="19"/>
    </row>
    <row r="1045275" spans="1:1">
      <c r="A1045275" s="19"/>
    </row>
    <row r="1045276" spans="1:1">
      <c r="A1045276" s="19"/>
    </row>
    <row r="1045277" spans="1:1">
      <c r="A1045277" s="19"/>
    </row>
    <row r="1045278" spans="1:1">
      <c r="A1045278" s="19"/>
    </row>
    <row r="1045279" spans="1:1">
      <c r="A1045279" s="19"/>
    </row>
    <row r="1045280" spans="1:1">
      <c r="A1045280" s="19"/>
    </row>
    <row r="1045281" spans="1:1">
      <c r="A1045281" s="19"/>
    </row>
    <row r="1045282" spans="1:1">
      <c r="A1045282" s="19"/>
    </row>
    <row r="1045283" spans="1:1">
      <c r="A1045283" s="19"/>
    </row>
    <row r="1045284" spans="1:1">
      <c r="A1045284" s="19"/>
    </row>
    <row r="1045285" spans="1:1">
      <c r="A1045285" s="19"/>
    </row>
    <row r="1045286" spans="1:1">
      <c r="A1045286" s="19"/>
    </row>
    <row r="1045287" spans="1:1">
      <c r="A1045287" s="19"/>
    </row>
    <row r="1045288" spans="1:1">
      <c r="A1045288" s="19"/>
    </row>
    <row r="1045289" spans="1:1">
      <c r="A1045289" s="19"/>
    </row>
    <row r="1045290" spans="1:1">
      <c r="A1045290" s="19"/>
    </row>
    <row r="1045291" spans="1:1">
      <c r="A1045291" s="19"/>
    </row>
    <row r="1045292" spans="1:1">
      <c r="A1045292" s="19"/>
    </row>
    <row r="1045293" spans="1:1">
      <c r="A1045293" s="19"/>
    </row>
    <row r="1045294" spans="1:1">
      <c r="A1045294" s="19"/>
    </row>
    <row r="1045295" spans="1:1">
      <c r="A1045295" s="19"/>
    </row>
    <row r="1045296" spans="1:1">
      <c r="A1045296" s="19"/>
    </row>
    <row r="1045297" spans="1:1">
      <c r="A1045297" s="19"/>
    </row>
    <row r="1045298" spans="1:1">
      <c r="A1045298" s="19"/>
    </row>
    <row r="1045299" spans="1:1">
      <c r="A1045299" s="19"/>
    </row>
    <row r="1045300" spans="1:1">
      <c r="A1045300" s="19"/>
    </row>
    <row r="1045301" spans="1:1">
      <c r="A1045301" s="19"/>
    </row>
    <row r="1045302" spans="1:1">
      <c r="A1045302" s="19"/>
    </row>
    <row r="1045303" spans="1:1">
      <c r="A1045303" s="19"/>
    </row>
    <row r="1045304" spans="1:1">
      <c r="A1045304" s="19"/>
    </row>
    <row r="1045305" spans="1:1">
      <c r="A1045305" s="19"/>
    </row>
    <row r="1045306" spans="1:1">
      <c r="A1045306" s="19"/>
    </row>
    <row r="1045307" spans="1:1">
      <c r="A1045307" s="19"/>
    </row>
    <row r="1045308" spans="1:1">
      <c r="A1045308" s="19"/>
    </row>
    <row r="1045309" spans="1:1">
      <c r="A1045309" s="19"/>
    </row>
    <row r="1045310" spans="1:1">
      <c r="A1045310" s="19"/>
    </row>
    <row r="1045311" spans="1:1">
      <c r="A1045311" s="19"/>
    </row>
    <row r="1045312" spans="1:1">
      <c r="A1045312" s="19"/>
    </row>
    <row r="1045313" spans="1:1">
      <c r="A1045313" s="19"/>
    </row>
    <row r="1045314" spans="1:1">
      <c r="A1045314" s="19"/>
    </row>
    <row r="1045315" spans="1:1">
      <c r="A1045315" s="19"/>
    </row>
    <row r="1045316" spans="1:1">
      <c r="A1045316" s="19"/>
    </row>
    <row r="1045317" spans="1:1">
      <c r="A1045317" s="19"/>
    </row>
    <row r="1045318" spans="1:1">
      <c r="A1045318" s="19"/>
    </row>
    <row r="1045319" spans="1:1">
      <c r="A1045319" s="19"/>
    </row>
    <row r="1045320" spans="1:1">
      <c r="A1045320" s="19"/>
    </row>
    <row r="1045321" spans="1:1">
      <c r="A1045321" s="19"/>
    </row>
    <row r="1045322" spans="1:1">
      <c r="A1045322" s="19"/>
    </row>
    <row r="1045323" spans="1:1">
      <c r="A1045323" s="19"/>
    </row>
    <row r="1045324" spans="1:1">
      <c r="A1045324" s="19"/>
    </row>
    <row r="1045325" spans="1:1">
      <c r="A1045325" s="19"/>
    </row>
    <row r="1045326" spans="1:1">
      <c r="A1045326" s="19"/>
    </row>
    <row r="1045327" spans="1:1">
      <c r="A1045327" s="19"/>
    </row>
    <row r="1045328" spans="1:1">
      <c r="A1045328" s="19"/>
    </row>
    <row r="1045329" spans="1:1">
      <c r="A1045329" s="19"/>
    </row>
    <row r="1045330" spans="1:1">
      <c r="A1045330" s="19"/>
    </row>
    <row r="1045331" spans="1:1">
      <c r="A1045331" s="19"/>
    </row>
    <row r="1045332" spans="1:1">
      <c r="A1045332" s="19"/>
    </row>
    <row r="1045333" spans="1:1">
      <c r="A1045333" s="19"/>
    </row>
    <row r="1045334" spans="1:1">
      <c r="A1045334" s="19"/>
    </row>
    <row r="1045335" spans="1:1">
      <c r="A1045335" s="19"/>
    </row>
    <row r="1045336" spans="1:1">
      <c r="A1045336" s="19"/>
    </row>
    <row r="1045337" spans="1:1">
      <c r="A1045337" s="19"/>
    </row>
    <row r="1045338" spans="1:1">
      <c r="A1045338" s="19"/>
    </row>
    <row r="1045339" spans="1:1">
      <c r="A1045339" s="19"/>
    </row>
    <row r="1045340" spans="1:1">
      <c r="A1045340" s="19"/>
    </row>
    <row r="1045341" spans="1:1">
      <c r="A1045341" s="19"/>
    </row>
    <row r="1045342" spans="1:1">
      <c r="A1045342" s="19"/>
    </row>
    <row r="1045343" spans="1:1">
      <c r="A1045343" s="19"/>
    </row>
    <row r="1045344" spans="1:1">
      <c r="A1045344" s="19"/>
    </row>
    <row r="1045345" spans="1:1">
      <c r="A1045345" s="19"/>
    </row>
    <row r="1045346" spans="1:1">
      <c r="A1045346" s="19"/>
    </row>
    <row r="1045347" spans="1:1">
      <c r="A1045347" s="19"/>
    </row>
    <row r="1045348" spans="1:1">
      <c r="A1045348" s="19"/>
    </row>
    <row r="1045349" spans="1:1">
      <c r="A1045349" s="19"/>
    </row>
    <row r="1045350" spans="1:1">
      <c r="A1045350" s="19"/>
    </row>
    <row r="1045351" spans="1:1">
      <c r="A1045351" s="19"/>
    </row>
    <row r="1045352" spans="1:1">
      <c r="A1045352" s="19"/>
    </row>
    <row r="1045353" spans="1:1">
      <c r="A1045353" s="19"/>
    </row>
    <row r="1045354" spans="1:1">
      <c r="A1045354" s="19"/>
    </row>
    <row r="1045355" spans="1:1">
      <c r="A1045355" s="19"/>
    </row>
    <row r="1045356" spans="1:1">
      <c r="A1045356" s="19"/>
    </row>
    <row r="1045357" spans="1:1">
      <c r="A1045357" s="19"/>
    </row>
    <row r="1045358" spans="1:1">
      <c r="A1045358" s="19"/>
    </row>
    <row r="1045359" spans="1:1">
      <c r="A1045359" s="19"/>
    </row>
    <row r="1045360" spans="1:1">
      <c r="A1045360" s="19"/>
    </row>
    <row r="1045361" spans="1:1">
      <c r="A1045361" s="19"/>
    </row>
    <row r="1045362" spans="1:1">
      <c r="A1045362" s="19"/>
    </row>
    <row r="1045363" spans="1:1">
      <c r="A1045363" s="19"/>
    </row>
    <row r="1045364" spans="1:1">
      <c r="A1045364" s="19"/>
    </row>
    <row r="1045365" spans="1:1">
      <c r="A1045365" s="19"/>
    </row>
    <row r="1045366" spans="1:1">
      <c r="A1045366" s="19"/>
    </row>
    <row r="1045367" spans="1:1">
      <c r="A1045367" s="19"/>
    </row>
    <row r="1045368" spans="1:1">
      <c r="A1045368" s="19"/>
    </row>
    <row r="1045369" spans="1:1">
      <c r="A1045369" s="19"/>
    </row>
    <row r="1045370" spans="1:1">
      <c r="A1045370" s="19"/>
    </row>
    <row r="1045371" spans="1:1">
      <c r="A1045371" s="19"/>
    </row>
    <row r="1045372" spans="1:1">
      <c r="A1045372" s="19"/>
    </row>
    <row r="1045373" spans="1:1">
      <c r="A1045373" s="19"/>
    </row>
    <row r="1045374" spans="1:1">
      <c r="A1045374" s="19"/>
    </row>
    <row r="1045375" spans="1:1">
      <c r="A1045375" s="19"/>
    </row>
    <row r="1045376" spans="1:1">
      <c r="A1045376" s="19"/>
    </row>
    <row r="1045377" spans="1:1">
      <c r="A1045377" s="19"/>
    </row>
    <row r="1045378" spans="1:1">
      <c r="A1045378" s="19"/>
    </row>
    <row r="1045379" spans="1:1">
      <c r="A1045379" s="19"/>
    </row>
    <row r="1045380" spans="1:1">
      <c r="A1045380" s="19"/>
    </row>
    <row r="1045381" spans="1:1">
      <c r="A1045381" s="19"/>
    </row>
    <row r="1045382" spans="1:1">
      <c r="A1045382" s="19"/>
    </row>
    <row r="1045383" spans="1:1">
      <c r="A1045383" s="19"/>
    </row>
    <row r="1045384" spans="1:1">
      <c r="A1045384" s="19"/>
    </row>
    <row r="1045385" spans="1:1">
      <c r="A1045385" s="19"/>
    </row>
    <row r="1045386" spans="1:1">
      <c r="A1045386" s="19"/>
    </row>
    <row r="1045387" spans="1:1">
      <c r="A1045387" s="19"/>
    </row>
    <row r="1045388" spans="1:1">
      <c r="A1045388" s="19"/>
    </row>
    <row r="1045389" spans="1:1">
      <c r="A1045389" s="19"/>
    </row>
    <row r="1045390" spans="1:1">
      <c r="A1045390" s="19"/>
    </row>
    <row r="1045391" spans="1:1">
      <c r="A1045391" s="19"/>
    </row>
    <row r="1045392" spans="1:1">
      <c r="A1045392" s="19"/>
    </row>
    <row r="1045393" spans="1:1">
      <c r="A1045393" s="19"/>
    </row>
    <row r="1045394" spans="1:1">
      <c r="A1045394" s="19"/>
    </row>
    <row r="1045395" spans="1:1">
      <c r="A1045395" s="19"/>
    </row>
    <row r="1045396" spans="1:1">
      <c r="A1045396" s="19"/>
    </row>
    <row r="1045397" spans="1:1">
      <c r="A1045397" s="19"/>
    </row>
    <row r="1045398" spans="1:1">
      <c r="A1045398" s="19"/>
    </row>
    <row r="1045399" spans="1:1">
      <c r="A1045399" s="19"/>
    </row>
    <row r="1045400" spans="1:1">
      <c r="A1045400" s="19"/>
    </row>
    <row r="1045401" spans="1:1">
      <c r="A1045401" s="19"/>
    </row>
    <row r="1045402" spans="1:1">
      <c r="A1045402" s="19"/>
    </row>
    <row r="1045403" spans="1:1">
      <c r="A1045403" s="19"/>
    </row>
    <row r="1045404" spans="1:1">
      <c r="A1045404" s="19"/>
    </row>
    <row r="1045405" spans="1:1">
      <c r="A1045405" s="19"/>
    </row>
    <row r="1045406" spans="1:1">
      <c r="A1045406" s="19"/>
    </row>
    <row r="1045407" spans="1:1">
      <c r="A1045407" s="19"/>
    </row>
    <row r="1045408" spans="1:1">
      <c r="A1045408" s="19"/>
    </row>
    <row r="1045409" spans="1:1">
      <c r="A1045409" s="19"/>
    </row>
    <row r="1045410" spans="1:1">
      <c r="A1045410" s="19"/>
    </row>
    <row r="1045411" spans="1:1">
      <c r="A1045411" s="19"/>
    </row>
    <row r="1045412" spans="1:1">
      <c r="A1045412" s="19"/>
    </row>
    <row r="1045413" spans="1:1">
      <c r="A1045413" s="19"/>
    </row>
    <row r="1045414" spans="1:1">
      <c r="A1045414" s="19"/>
    </row>
    <row r="1045415" spans="1:1">
      <c r="A1045415" s="19"/>
    </row>
    <row r="1045416" spans="1:1">
      <c r="A1045416" s="19"/>
    </row>
    <row r="1045417" spans="1:1">
      <c r="A1045417" s="19"/>
    </row>
    <row r="1045418" spans="1:1">
      <c r="A1045418" s="19"/>
    </row>
    <row r="1045419" spans="1:1">
      <c r="A1045419" s="19"/>
    </row>
    <row r="1045420" spans="1:1">
      <c r="A1045420" s="19"/>
    </row>
    <row r="1045421" spans="1:1">
      <c r="A1045421" s="19"/>
    </row>
    <row r="1045422" spans="1:1">
      <c r="A1045422" s="19"/>
    </row>
    <row r="1045423" spans="1:1">
      <c r="A1045423" s="19"/>
    </row>
    <row r="1045424" spans="1:1">
      <c r="A1045424" s="19"/>
    </row>
    <row r="1045425" spans="1:1">
      <c r="A1045425" s="19"/>
    </row>
    <row r="1045426" spans="1:1">
      <c r="A1045426" s="19"/>
    </row>
    <row r="1045427" spans="1:1">
      <c r="A1045427" s="19"/>
    </row>
    <row r="1045428" spans="1:1">
      <c r="A1045428" s="19"/>
    </row>
    <row r="1045429" spans="1:1">
      <c r="A1045429" s="19"/>
    </row>
    <row r="1045430" spans="1:1">
      <c r="A1045430" s="19"/>
    </row>
    <row r="1045431" spans="1:1">
      <c r="A1045431" s="19"/>
    </row>
    <row r="1045432" spans="1:1">
      <c r="A1045432" s="19"/>
    </row>
    <row r="1045433" spans="1:1">
      <c r="A1045433" s="19"/>
    </row>
    <row r="1045434" spans="1:1">
      <c r="A1045434" s="19"/>
    </row>
    <row r="1045435" spans="1:1">
      <c r="A1045435" s="19"/>
    </row>
    <row r="1045436" spans="1:1">
      <c r="A1045436" s="19"/>
    </row>
    <row r="1045437" spans="1:1">
      <c r="A1045437" s="19"/>
    </row>
    <row r="1045438" spans="1:1">
      <c r="A1045438" s="19"/>
    </row>
    <row r="1045439" spans="1:1">
      <c r="A1045439" s="19"/>
    </row>
    <row r="1045440" spans="1:1">
      <c r="A1045440" s="19"/>
    </row>
    <row r="1045441" spans="1:1">
      <c r="A1045441" s="19"/>
    </row>
    <row r="1045442" spans="1:1">
      <c r="A1045442" s="19"/>
    </row>
    <row r="1045443" spans="1:1">
      <c r="A1045443" s="19"/>
    </row>
    <row r="1045444" spans="1:1">
      <c r="A1045444" s="19"/>
    </row>
    <row r="1045445" spans="1:1">
      <c r="A1045445" s="19"/>
    </row>
    <row r="1045446" spans="1:1">
      <c r="A1045446" s="19"/>
    </row>
    <row r="1045447" spans="1:1">
      <c r="A1045447" s="19"/>
    </row>
    <row r="1045448" spans="1:1">
      <c r="A1045448" s="19"/>
    </row>
    <row r="1045449" spans="1:1">
      <c r="A1045449" s="19"/>
    </row>
    <row r="1045450" spans="1:1">
      <c r="A1045450" s="19"/>
    </row>
    <row r="1045451" spans="1:1">
      <c r="A1045451" s="19"/>
    </row>
    <row r="1045452" spans="1:1">
      <c r="A1045452" s="19"/>
    </row>
    <row r="1045453" spans="1:1">
      <c r="A1045453" s="19"/>
    </row>
    <row r="1045454" spans="1:1">
      <c r="A1045454" s="19"/>
    </row>
    <row r="1045455" spans="1:1">
      <c r="A1045455" s="19"/>
    </row>
    <row r="1045456" spans="1:1">
      <c r="A1045456" s="19"/>
    </row>
    <row r="1045457" spans="1:1">
      <c r="A1045457" s="19"/>
    </row>
    <row r="1045458" spans="1:1">
      <c r="A1045458" s="19"/>
    </row>
    <row r="1045459" spans="1:1">
      <c r="A1045459" s="19"/>
    </row>
    <row r="1045460" spans="1:1">
      <c r="A1045460" s="19"/>
    </row>
    <row r="1045461" spans="1:1">
      <c r="A1045461" s="19"/>
    </row>
    <row r="1045462" spans="1:1">
      <c r="A1045462" s="19"/>
    </row>
    <row r="1045463" spans="1:1">
      <c r="A1045463" s="19"/>
    </row>
    <row r="1045464" spans="1:1">
      <c r="A1045464" s="19"/>
    </row>
    <row r="1045465" spans="1:1">
      <c r="A1045465" s="19"/>
    </row>
    <row r="1045466" spans="1:1">
      <c r="A1045466" s="19"/>
    </row>
    <row r="1045467" spans="1:1">
      <c r="A1045467" s="19"/>
    </row>
    <row r="1045468" spans="1:1">
      <c r="A1045468" s="19"/>
    </row>
    <row r="1045469" spans="1:1">
      <c r="A1045469" s="19"/>
    </row>
    <row r="1045470" spans="1:1">
      <c r="A1045470" s="19"/>
    </row>
    <row r="1045471" spans="1:1">
      <c r="A1045471" s="19"/>
    </row>
    <row r="1045472" spans="1:1">
      <c r="A1045472" s="19"/>
    </row>
    <row r="1045473" spans="1:1">
      <c r="A1045473" s="19"/>
    </row>
    <row r="1045474" spans="1:1">
      <c r="A1045474" s="19"/>
    </row>
    <row r="1045475" spans="1:1">
      <c r="A1045475" s="19"/>
    </row>
    <row r="1045476" spans="1:1">
      <c r="A1045476" s="19"/>
    </row>
    <row r="1045477" spans="1:1">
      <c r="A1045477" s="19"/>
    </row>
    <row r="1045478" spans="1:1">
      <c r="A1045478" s="19"/>
    </row>
    <row r="1045479" spans="1:1">
      <c r="A1045479" s="19"/>
    </row>
    <row r="1045480" spans="1:1">
      <c r="A1045480" s="19"/>
    </row>
    <row r="1045481" spans="1:1">
      <c r="A1045481" s="19"/>
    </row>
    <row r="1045482" spans="1:1">
      <c r="A1045482" s="19"/>
    </row>
    <row r="1045483" spans="1:1">
      <c r="A1045483" s="19"/>
    </row>
    <row r="1045484" spans="1:1">
      <c r="A1045484" s="19"/>
    </row>
    <row r="1045485" spans="1:1">
      <c r="A1045485" s="19"/>
    </row>
    <row r="1045486" spans="1:1">
      <c r="A1045486" s="19"/>
    </row>
    <row r="1045487" spans="1:1">
      <c r="A1045487" s="19"/>
    </row>
    <row r="1045488" spans="1:1">
      <c r="A1045488" s="19"/>
    </row>
    <row r="1045489" spans="1:1">
      <c r="A1045489" s="19"/>
    </row>
    <row r="1045490" spans="1:1">
      <c r="A1045490" s="19"/>
    </row>
    <row r="1045491" spans="1:1">
      <c r="A1045491" s="19"/>
    </row>
    <row r="1045492" spans="1:1">
      <c r="A1045492" s="19"/>
    </row>
    <row r="1045493" spans="1:1">
      <c r="A1045493" s="19"/>
    </row>
    <row r="1045494" spans="1:1">
      <c r="A1045494" s="19"/>
    </row>
    <row r="1045495" spans="1:1">
      <c r="A1045495" s="19"/>
    </row>
    <row r="1045496" spans="1:1">
      <c r="A1045496" s="19"/>
    </row>
    <row r="1045497" spans="1:1">
      <c r="A1045497" s="19"/>
    </row>
    <row r="1045498" spans="1:1">
      <c r="A1045498" s="19"/>
    </row>
    <row r="1045499" spans="1:1">
      <c r="A1045499" s="19"/>
    </row>
    <row r="1045500" spans="1:1">
      <c r="A1045500" s="19"/>
    </row>
    <row r="1045501" spans="1:1">
      <c r="A1045501" s="19"/>
    </row>
    <row r="1045502" spans="1:1">
      <c r="A1045502" s="19"/>
    </row>
    <row r="1045503" spans="1:1">
      <c r="A1045503" s="19"/>
    </row>
    <row r="1045504" spans="1:1">
      <c r="A1045504" s="19"/>
    </row>
    <row r="1045505" spans="1:1">
      <c r="A1045505" s="19"/>
    </row>
    <row r="1045506" spans="1:1">
      <c r="A1045506" s="19"/>
    </row>
    <row r="1045507" spans="1:1">
      <c r="A1045507" s="19"/>
    </row>
    <row r="1045508" spans="1:1">
      <c r="A1045508" s="19"/>
    </row>
    <row r="1045509" spans="1:1">
      <c r="A1045509" s="19"/>
    </row>
    <row r="1045510" spans="1:1">
      <c r="A1045510" s="19"/>
    </row>
    <row r="1045511" spans="1:1">
      <c r="A1045511" s="19"/>
    </row>
    <row r="1045512" spans="1:1">
      <c r="A1045512" s="19"/>
    </row>
    <row r="1045513" spans="1:1">
      <c r="A1045513" s="19"/>
    </row>
    <row r="1045514" spans="1:1">
      <c r="A1045514" s="19"/>
    </row>
    <row r="1045515" spans="1:1">
      <c r="A1045515" s="19"/>
    </row>
    <row r="1045516" spans="1:1">
      <c r="A1045516" s="19"/>
    </row>
    <row r="1045517" spans="1:1">
      <c r="A1045517" s="19"/>
    </row>
    <row r="1045518" spans="1:1">
      <c r="A1045518" s="19"/>
    </row>
    <row r="1045519" spans="1:1">
      <c r="A1045519" s="19"/>
    </row>
    <row r="1045520" spans="1:1">
      <c r="A1045520" s="19"/>
    </row>
    <row r="1045521" spans="1:1">
      <c r="A1045521" s="19"/>
    </row>
    <row r="1045522" spans="1:1">
      <c r="A1045522" s="19"/>
    </row>
    <row r="1045523" spans="1:1">
      <c r="A1045523" s="19"/>
    </row>
    <row r="1045524" spans="1:1">
      <c r="A1045524" s="19"/>
    </row>
    <row r="1045525" spans="1:1">
      <c r="A1045525" s="19"/>
    </row>
    <row r="1045526" spans="1:1">
      <c r="A1045526" s="19"/>
    </row>
    <row r="1045527" spans="1:1">
      <c r="A1045527" s="19"/>
    </row>
    <row r="1045528" spans="1:1">
      <c r="A1045528" s="19"/>
    </row>
    <row r="1045529" spans="1:1">
      <c r="A1045529" s="19"/>
    </row>
    <row r="1045530" spans="1:1">
      <c r="A1045530" s="19"/>
    </row>
    <row r="1045531" spans="1:1">
      <c r="A1045531" s="19"/>
    </row>
    <row r="1045532" spans="1:1">
      <c r="A1045532" s="19"/>
    </row>
    <row r="1045533" spans="1:1">
      <c r="A1045533" s="19"/>
    </row>
    <row r="1045534" spans="1:1">
      <c r="A1045534" s="19"/>
    </row>
    <row r="1045535" spans="1:1">
      <c r="A1045535" s="19"/>
    </row>
    <row r="1045536" spans="1:1">
      <c r="A1045536" s="19"/>
    </row>
    <row r="1045537" spans="1:1">
      <c r="A1045537" s="19"/>
    </row>
    <row r="1045538" spans="1:1">
      <c r="A1045538" s="19"/>
    </row>
    <row r="1045539" spans="1:1">
      <c r="A1045539" s="19"/>
    </row>
    <row r="1045540" spans="1:1">
      <c r="A1045540" s="19"/>
    </row>
    <row r="1045541" spans="1:1">
      <c r="A1045541" s="19"/>
    </row>
    <row r="1045542" spans="1:1">
      <c r="A1045542" s="19"/>
    </row>
    <row r="1045543" spans="1:1">
      <c r="A1045543" s="19"/>
    </row>
    <row r="1045544" spans="1:1">
      <c r="A1045544" s="19"/>
    </row>
    <row r="1045545" spans="1:1">
      <c r="A1045545" s="19"/>
    </row>
    <row r="1045546" spans="1:1">
      <c r="A1045546" s="19"/>
    </row>
    <row r="1045547" spans="1:1">
      <c r="A1045547" s="19"/>
    </row>
    <row r="1045548" spans="1:1">
      <c r="A1045548" s="19"/>
    </row>
    <row r="1045549" spans="1:1">
      <c r="A1045549" s="19"/>
    </row>
    <row r="1045550" spans="1:1">
      <c r="A1045550" s="19"/>
    </row>
    <row r="1045551" spans="1:1">
      <c r="A1045551" s="19"/>
    </row>
    <row r="1045552" spans="1:1">
      <c r="A1045552" s="19"/>
    </row>
    <row r="1045553" spans="1:1">
      <c r="A1045553" s="19"/>
    </row>
    <row r="1045554" spans="1:1">
      <c r="A1045554" s="19"/>
    </row>
    <row r="1045555" spans="1:1">
      <c r="A1045555" s="19"/>
    </row>
    <row r="1045556" spans="1:1">
      <c r="A1045556" s="19"/>
    </row>
    <row r="1045557" spans="1:1">
      <c r="A1045557" s="19"/>
    </row>
    <row r="1045558" spans="1:1">
      <c r="A1045558" s="19"/>
    </row>
    <row r="1045559" spans="1:1">
      <c r="A1045559" s="19"/>
    </row>
    <row r="1045560" spans="1:1">
      <c r="A1045560" s="19"/>
    </row>
    <row r="1045561" spans="1:1">
      <c r="A1045561" s="19"/>
    </row>
    <row r="1045562" spans="1:1">
      <c r="A1045562" s="19"/>
    </row>
    <row r="1045563" spans="1:1">
      <c r="A1045563" s="19"/>
    </row>
    <row r="1045564" spans="1:1">
      <c r="A1045564" s="19"/>
    </row>
    <row r="1045565" spans="1:1">
      <c r="A1045565" s="19"/>
    </row>
    <row r="1045566" spans="1:1">
      <c r="A1045566" s="19"/>
    </row>
    <row r="1045567" spans="1:1">
      <c r="A1045567" s="19"/>
    </row>
    <row r="1045568" spans="1:1">
      <c r="A1045568" s="19"/>
    </row>
    <row r="1045569" spans="1:1">
      <c r="A1045569" s="19"/>
    </row>
    <row r="1045570" spans="1:1">
      <c r="A1045570" s="19"/>
    </row>
    <row r="1045571" spans="1:1">
      <c r="A1045571" s="19"/>
    </row>
    <row r="1045572" spans="1:1">
      <c r="A1045572" s="19"/>
    </row>
    <row r="1045573" spans="1:1">
      <c r="A1045573" s="19"/>
    </row>
    <row r="1045574" spans="1:1">
      <c r="A1045574" s="19"/>
    </row>
    <row r="1045575" spans="1:1">
      <c r="A1045575" s="19"/>
    </row>
    <row r="1045576" spans="1:1">
      <c r="A1045576" s="19"/>
    </row>
    <row r="1045577" spans="1:1">
      <c r="A1045577" s="19"/>
    </row>
    <row r="1045578" spans="1:1">
      <c r="A1045578" s="19"/>
    </row>
    <row r="1045579" spans="1:1">
      <c r="A1045579" s="19"/>
    </row>
    <row r="1045580" spans="1:1">
      <c r="A1045580" s="19"/>
    </row>
    <row r="1045581" spans="1:1">
      <c r="A1045581" s="19"/>
    </row>
    <row r="1045582" spans="1:1">
      <c r="A1045582" s="19"/>
    </row>
    <row r="1045583" spans="1:1">
      <c r="A1045583" s="19"/>
    </row>
    <row r="1045584" spans="1:1">
      <c r="A1045584" s="19"/>
    </row>
    <row r="1045585" spans="1:1">
      <c r="A1045585" s="19"/>
    </row>
    <row r="1045586" spans="1:1">
      <c r="A1045586" s="19"/>
    </row>
    <row r="1045587" spans="1:1">
      <c r="A1045587" s="19"/>
    </row>
    <row r="1045588" spans="1:1">
      <c r="A1045588" s="19"/>
    </row>
    <row r="1045589" spans="1:1">
      <c r="A1045589" s="19"/>
    </row>
    <row r="1045590" spans="1:1">
      <c r="A1045590" s="19"/>
    </row>
    <row r="1045591" spans="1:1">
      <c r="A1045591" s="19"/>
    </row>
    <row r="1045592" spans="1:1">
      <c r="A1045592" s="19"/>
    </row>
    <row r="1045593" spans="1:1">
      <c r="A1045593" s="19"/>
    </row>
    <row r="1045594" spans="1:1">
      <c r="A1045594" s="19"/>
    </row>
    <row r="1045595" spans="1:1">
      <c r="A1045595" s="19"/>
    </row>
    <row r="1045596" spans="1:1">
      <c r="A1045596" s="19"/>
    </row>
    <row r="1045597" spans="1:1">
      <c r="A1045597" s="19"/>
    </row>
    <row r="1045598" spans="1:1">
      <c r="A1045598" s="19"/>
    </row>
    <row r="1045599" spans="1:1">
      <c r="A1045599" s="19"/>
    </row>
    <row r="1045600" spans="1:1">
      <c r="A1045600" s="19"/>
    </row>
    <row r="1045601" spans="1:1">
      <c r="A1045601" s="19"/>
    </row>
    <row r="1045602" spans="1:1">
      <c r="A1045602" s="19"/>
    </row>
    <row r="1045603" spans="1:1">
      <c r="A1045603" s="19"/>
    </row>
    <row r="1045604" spans="1:1">
      <c r="A1045604" s="19"/>
    </row>
    <row r="1045605" spans="1:1">
      <c r="A1045605" s="19"/>
    </row>
    <row r="1045606" spans="1:1">
      <c r="A1045606" s="19"/>
    </row>
    <row r="1045607" spans="1:1">
      <c r="A1045607" s="19"/>
    </row>
    <row r="1045608" spans="1:1">
      <c r="A1045608" s="19"/>
    </row>
    <row r="1045609" spans="1:1">
      <c r="A1045609" s="19"/>
    </row>
    <row r="1045610" spans="1:1">
      <c r="A1045610" s="19"/>
    </row>
    <row r="1045611" spans="1:1">
      <c r="A1045611" s="19"/>
    </row>
    <row r="1045612" spans="1:1">
      <c r="A1045612" s="19"/>
    </row>
    <row r="1045613" spans="1:1">
      <c r="A1045613" s="19"/>
    </row>
    <row r="1045614" spans="1:1">
      <c r="A1045614" s="19"/>
    </row>
    <row r="1045615" spans="1:1">
      <c r="A1045615" s="19"/>
    </row>
    <row r="1045616" spans="1:1">
      <c r="A1045616" s="19"/>
    </row>
    <row r="1045617" spans="1:1">
      <c r="A1045617" s="19"/>
    </row>
    <row r="1045618" spans="1:1">
      <c r="A1045618" s="19"/>
    </row>
    <row r="1045619" spans="1:1">
      <c r="A1045619" s="19"/>
    </row>
    <row r="1045620" spans="1:1">
      <c r="A1045620" s="19"/>
    </row>
    <row r="1045621" spans="1:1">
      <c r="A1045621" s="19"/>
    </row>
    <row r="1045622" spans="1:1">
      <c r="A1045622" s="19"/>
    </row>
    <row r="1045623" spans="1:1">
      <c r="A1045623" s="19"/>
    </row>
    <row r="1045624" spans="1:1">
      <c r="A1045624" s="19"/>
    </row>
    <row r="1045625" spans="1:1">
      <c r="A1045625" s="19"/>
    </row>
    <row r="1045626" spans="1:1">
      <c r="A1045626" s="19"/>
    </row>
    <row r="1045627" spans="1:1">
      <c r="A1045627" s="19"/>
    </row>
    <row r="1045628" spans="1:1">
      <c r="A1045628" s="19"/>
    </row>
    <row r="1045629" spans="1:1">
      <c r="A1045629" s="19"/>
    </row>
    <row r="1045630" spans="1:1">
      <c r="A1045630" s="19"/>
    </row>
    <row r="1045631" spans="1:1">
      <c r="A1045631" s="19"/>
    </row>
    <row r="1045632" spans="1:1">
      <c r="A1045632" s="19"/>
    </row>
    <row r="1045633" spans="1:1">
      <c r="A1045633" s="19"/>
    </row>
    <row r="1045634" spans="1:1">
      <c r="A1045634" s="19"/>
    </row>
    <row r="1045635" spans="1:1">
      <c r="A1045635" s="19"/>
    </row>
    <row r="1045636" spans="1:1">
      <c r="A1045636" s="19"/>
    </row>
    <row r="1045637" spans="1:1">
      <c r="A1045637" s="19"/>
    </row>
    <row r="1045638" spans="1:1">
      <c r="A1045638" s="19"/>
    </row>
    <row r="1045639" spans="1:1">
      <c r="A1045639" s="19"/>
    </row>
    <row r="1045640" spans="1:1">
      <c r="A1045640" s="19"/>
    </row>
    <row r="1045641" spans="1:1">
      <c r="A1045641" s="19"/>
    </row>
    <row r="1045642" spans="1:1">
      <c r="A1045642" s="19"/>
    </row>
    <row r="1045643" spans="1:1">
      <c r="A1045643" s="19"/>
    </row>
    <row r="1045644" spans="1:1">
      <c r="A1045644" s="19"/>
    </row>
    <row r="1045645" spans="1:1">
      <c r="A1045645" s="19"/>
    </row>
    <row r="1045646" spans="1:1">
      <c r="A1045646" s="19"/>
    </row>
    <row r="1045647" spans="1:1">
      <c r="A1045647" s="19"/>
    </row>
    <row r="1045648" spans="1:1">
      <c r="A1045648" s="19"/>
    </row>
    <row r="1045649" spans="1:1">
      <c r="A1045649" s="19"/>
    </row>
    <row r="1045650" spans="1:1">
      <c r="A1045650" s="19"/>
    </row>
    <row r="1045651" spans="1:1">
      <c r="A1045651" s="19"/>
    </row>
    <row r="1045652" spans="1:1">
      <c r="A1045652" s="19"/>
    </row>
    <row r="1045653" spans="1:1">
      <c r="A1045653" s="19"/>
    </row>
    <row r="1045654" spans="1:1">
      <c r="A1045654" s="19"/>
    </row>
    <row r="1045655" spans="1:1">
      <c r="A1045655" s="19"/>
    </row>
    <row r="1045656" spans="1:1">
      <c r="A1045656" s="19"/>
    </row>
    <row r="1045657" spans="1:1">
      <c r="A1045657" s="19"/>
    </row>
    <row r="1045658" spans="1:1">
      <c r="A1045658" s="19"/>
    </row>
    <row r="1045659" spans="1:1">
      <c r="A1045659" s="19"/>
    </row>
    <row r="1045660" spans="1:1">
      <c r="A1045660" s="19"/>
    </row>
    <row r="1045661" spans="1:1">
      <c r="A1045661" s="19"/>
    </row>
    <row r="1045662" spans="1:1">
      <c r="A1045662" s="19"/>
    </row>
    <row r="1045663" spans="1:1">
      <c r="A1045663" s="19"/>
    </row>
    <row r="1045664" spans="1:1">
      <c r="A1045664" s="19"/>
    </row>
    <row r="1045665" spans="1:1">
      <c r="A1045665" s="19"/>
    </row>
    <row r="1045666" spans="1:1">
      <c r="A1045666" s="19"/>
    </row>
    <row r="1045667" spans="1:1">
      <c r="A1045667" s="19"/>
    </row>
    <row r="1045668" spans="1:1">
      <c r="A1045668" s="19"/>
    </row>
    <row r="1045669" spans="1:1">
      <c r="A1045669" s="19"/>
    </row>
    <row r="1045670" spans="1:1">
      <c r="A1045670" s="19"/>
    </row>
    <row r="1045671" spans="1:1">
      <c r="A1045671" s="19"/>
    </row>
    <row r="1045672" spans="1:1">
      <c r="A1045672" s="19"/>
    </row>
    <row r="1045673" spans="1:1">
      <c r="A1045673" s="19"/>
    </row>
    <row r="1045674" spans="1:1">
      <c r="A1045674" s="19"/>
    </row>
    <row r="1045675" spans="1:1">
      <c r="A1045675" s="19"/>
    </row>
    <row r="1045676" spans="1:1">
      <c r="A1045676" s="19"/>
    </row>
    <row r="1045677" spans="1:1">
      <c r="A1045677" s="19"/>
    </row>
    <row r="1045678" spans="1:1">
      <c r="A1045678" s="19"/>
    </row>
    <row r="1045679" spans="1:1">
      <c r="A1045679" s="19"/>
    </row>
    <row r="1045680" spans="1:1">
      <c r="A1045680" s="19"/>
    </row>
    <row r="1045681" spans="1:1">
      <c r="A1045681" s="19"/>
    </row>
    <row r="1045682" spans="1:1">
      <c r="A1045682" s="19"/>
    </row>
    <row r="1045683" spans="1:1">
      <c r="A1045683" s="19"/>
    </row>
    <row r="1045684" spans="1:1">
      <c r="A1045684" s="19"/>
    </row>
    <row r="1045685" spans="1:1">
      <c r="A1045685" s="19"/>
    </row>
    <row r="1045686" spans="1:1">
      <c r="A1045686" s="19"/>
    </row>
    <row r="1045687" spans="1:1">
      <c r="A1045687" s="19"/>
    </row>
    <row r="1045688" spans="1:1">
      <c r="A1045688" s="19"/>
    </row>
    <row r="1045689" spans="1:1">
      <c r="A1045689" s="19"/>
    </row>
    <row r="1045690" spans="1:1">
      <c r="A1045690" s="19"/>
    </row>
    <row r="1045691" spans="1:1">
      <c r="A1045691" s="19"/>
    </row>
    <row r="1045692" spans="1:1">
      <c r="A1045692" s="19"/>
    </row>
    <row r="1045693" spans="1:1">
      <c r="A1045693" s="19"/>
    </row>
    <row r="1045694" spans="1:1">
      <c r="A1045694" s="19"/>
    </row>
    <row r="1045695" spans="1:1">
      <c r="A1045695" s="19"/>
    </row>
    <row r="1045696" spans="1:1">
      <c r="A1045696" s="19"/>
    </row>
    <row r="1045697" spans="1:1">
      <c r="A1045697" s="19"/>
    </row>
    <row r="1045698" spans="1:1">
      <c r="A1045698" s="19"/>
    </row>
    <row r="1045699" spans="1:1">
      <c r="A1045699" s="19"/>
    </row>
    <row r="1045700" spans="1:1">
      <c r="A1045700" s="19"/>
    </row>
    <row r="1045701" spans="1:1">
      <c r="A1045701" s="19"/>
    </row>
    <row r="1045702" spans="1:1">
      <c r="A1045702" s="19"/>
    </row>
    <row r="1045703" spans="1:1">
      <c r="A1045703" s="19"/>
    </row>
    <row r="1045704" spans="1:1">
      <c r="A1045704" s="19"/>
    </row>
    <row r="1045705" spans="1:1">
      <c r="A1045705" s="19"/>
    </row>
    <row r="1045706" spans="1:1">
      <c r="A1045706" s="19"/>
    </row>
    <row r="1045707" spans="1:1">
      <c r="A1045707" s="19"/>
    </row>
    <row r="1045708" spans="1:1">
      <c r="A1045708" s="19"/>
    </row>
    <row r="1045709" spans="1:1">
      <c r="A1045709" s="19"/>
    </row>
    <row r="1045710" spans="1:1">
      <c r="A1045710" s="19"/>
    </row>
    <row r="1045711" spans="1:1">
      <c r="A1045711" s="19"/>
    </row>
    <row r="1045712" spans="1:1">
      <c r="A1045712" s="19"/>
    </row>
    <row r="1045713" spans="1:1">
      <c r="A1045713" s="19"/>
    </row>
    <row r="1045714" spans="1:1">
      <c r="A1045714" s="19"/>
    </row>
    <row r="1045715" spans="1:1">
      <c r="A1045715" s="19"/>
    </row>
    <row r="1045716" spans="1:1">
      <c r="A1045716" s="19"/>
    </row>
    <row r="1045717" spans="1:1">
      <c r="A1045717" s="19"/>
    </row>
    <row r="1045718" spans="1:1">
      <c r="A1045718" s="19"/>
    </row>
    <row r="1045719" spans="1:1">
      <c r="A1045719" s="19"/>
    </row>
    <row r="1045720" spans="1:1">
      <c r="A1045720" s="19"/>
    </row>
    <row r="1045721" spans="1:1">
      <c r="A1045721" s="19"/>
    </row>
    <row r="1045722" spans="1:1">
      <c r="A1045722" s="19"/>
    </row>
    <row r="1045723" spans="1:1">
      <c r="A1045723" s="19"/>
    </row>
    <row r="1045724" spans="1:1">
      <c r="A1045724" s="19"/>
    </row>
    <row r="1045725" spans="1:1">
      <c r="A1045725" s="19"/>
    </row>
    <row r="1045726" spans="1:1">
      <c r="A1045726" s="19"/>
    </row>
    <row r="1045727" spans="1:1">
      <c r="A1045727" s="19"/>
    </row>
    <row r="1045728" spans="1:1">
      <c r="A1045728" s="19"/>
    </row>
    <row r="1045729" spans="1:1">
      <c r="A1045729" s="19"/>
    </row>
    <row r="1045730" spans="1:1">
      <c r="A1045730" s="19"/>
    </row>
    <row r="1045731" spans="1:1">
      <c r="A1045731" s="19"/>
    </row>
    <row r="1045732" spans="1:1">
      <c r="A1045732" s="19"/>
    </row>
    <row r="1045733" spans="1:1">
      <c r="A1045733" s="19"/>
    </row>
    <row r="1045734" spans="1:1">
      <c r="A1045734" s="19"/>
    </row>
    <row r="1045735" spans="1:1">
      <c r="A1045735" s="19"/>
    </row>
    <row r="1045736" spans="1:1">
      <c r="A1045736" s="19"/>
    </row>
    <row r="1045737" spans="1:1">
      <c r="A1045737" s="19"/>
    </row>
    <row r="1045738" spans="1:1">
      <c r="A1045738" s="19"/>
    </row>
    <row r="1045739" spans="1:1">
      <c r="A1045739" s="19"/>
    </row>
    <row r="1045740" spans="1:1">
      <c r="A1045740" s="19"/>
    </row>
    <row r="1045741" spans="1:1">
      <c r="A1045741" s="19"/>
    </row>
    <row r="1045742" spans="1:1">
      <c r="A1045742" s="19"/>
    </row>
    <row r="1045743" spans="1:1">
      <c r="A1045743" s="19"/>
    </row>
    <row r="1045744" spans="1:1">
      <c r="A1045744" s="19"/>
    </row>
    <row r="1045745" spans="1:1">
      <c r="A1045745" s="19"/>
    </row>
    <row r="1045746" spans="1:1">
      <c r="A1045746" s="19"/>
    </row>
    <row r="1045747" spans="1:1">
      <c r="A1045747" s="19"/>
    </row>
    <row r="1045748" spans="1:1">
      <c r="A1045748" s="19"/>
    </row>
    <row r="1045749" spans="1:1">
      <c r="A1045749" s="19"/>
    </row>
    <row r="1045750" spans="1:1">
      <c r="A1045750" s="19"/>
    </row>
    <row r="1045751" spans="1:1">
      <c r="A1045751" s="19"/>
    </row>
    <row r="1045752" spans="1:1">
      <c r="A1045752" s="19"/>
    </row>
    <row r="1045753" spans="1:1">
      <c r="A1045753" s="19"/>
    </row>
    <row r="1045754" spans="1:1">
      <c r="A1045754" s="19"/>
    </row>
    <row r="1045755" spans="1:1">
      <c r="A1045755" s="19"/>
    </row>
    <row r="1045756" spans="1:1">
      <c r="A1045756" s="19"/>
    </row>
    <row r="1045757" spans="1:1">
      <c r="A1045757" s="19"/>
    </row>
    <row r="1045758" spans="1:1">
      <c r="A1045758" s="19"/>
    </row>
    <row r="1045759" spans="1:1">
      <c r="A1045759" s="19"/>
    </row>
    <row r="1045760" spans="1:1">
      <c r="A1045760" s="19"/>
    </row>
    <row r="1045761" spans="1:1">
      <c r="A1045761" s="19"/>
    </row>
    <row r="1045762" spans="1:1">
      <c r="A1045762" s="19"/>
    </row>
    <row r="1045763" spans="1:1">
      <c r="A1045763" s="19"/>
    </row>
    <row r="1045764" spans="1:1">
      <c r="A1045764" s="19"/>
    </row>
    <row r="1045765" spans="1:1">
      <c r="A1045765" s="19"/>
    </row>
    <row r="1045766" spans="1:1">
      <c r="A1045766" s="19"/>
    </row>
    <row r="1045767" spans="1:1">
      <c r="A1045767" s="19"/>
    </row>
    <row r="1045768" spans="1:1">
      <c r="A1045768" s="19"/>
    </row>
    <row r="1045769" spans="1:1">
      <c r="A1045769" s="19"/>
    </row>
    <row r="1045770" spans="1:1">
      <c r="A1045770" s="19"/>
    </row>
    <row r="1045771" spans="1:1">
      <c r="A1045771" s="19"/>
    </row>
    <row r="1045772" spans="1:1">
      <c r="A1045772" s="19"/>
    </row>
    <row r="1045773" spans="1:1">
      <c r="A1045773" s="19"/>
    </row>
    <row r="1045774" spans="1:1">
      <c r="A1045774" s="19"/>
    </row>
    <row r="1045775" spans="1:1">
      <c r="A1045775" s="19"/>
    </row>
    <row r="1045776" spans="1:1">
      <c r="A1045776" s="19"/>
    </row>
    <row r="1045777" spans="1:1">
      <c r="A1045777" s="19"/>
    </row>
    <row r="1045778" spans="1:1">
      <c r="A1045778" s="19"/>
    </row>
    <row r="1045779" spans="1:1">
      <c r="A1045779" s="19"/>
    </row>
    <row r="1045780" spans="1:1">
      <c r="A1045780" s="19"/>
    </row>
    <row r="1045781" spans="1:1">
      <c r="A1045781" s="19"/>
    </row>
    <row r="1045782" spans="1:1">
      <c r="A1045782" s="19"/>
    </row>
    <row r="1045783" spans="1:1">
      <c r="A1045783" s="19"/>
    </row>
    <row r="1045784" spans="1:1">
      <c r="A1045784" s="19"/>
    </row>
    <row r="1045785" spans="1:1">
      <c r="A1045785" s="19"/>
    </row>
    <row r="1045786" spans="1:1">
      <c r="A1045786" s="19"/>
    </row>
    <row r="1045787" spans="1:1">
      <c r="A1045787" s="19"/>
    </row>
    <row r="1045788" spans="1:1">
      <c r="A1045788" s="19"/>
    </row>
    <row r="1045789" spans="1:1">
      <c r="A1045789" s="19"/>
    </row>
    <row r="1045790" spans="1:1">
      <c r="A1045790" s="19"/>
    </row>
    <row r="1045791" spans="1:1">
      <c r="A1045791" s="19"/>
    </row>
    <row r="1045792" spans="1:1">
      <c r="A1045792" s="19"/>
    </row>
    <row r="1045793" spans="1:1">
      <c r="A1045793" s="19"/>
    </row>
    <row r="1045794" spans="1:1">
      <c r="A1045794" s="19"/>
    </row>
    <row r="1045795" spans="1:1">
      <c r="A1045795" s="19"/>
    </row>
    <row r="1045796" spans="1:1">
      <c r="A1045796" s="19"/>
    </row>
    <row r="1045797" spans="1:1">
      <c r="A1045797" s="19"/>
    </row>
    <row r="1045798" spans="1:1">
      <c r="A1045798" s="19"/>
    </row>
    <row r="1045799" spans="1:1">
      <c r="A1045799" s="19"/>
    </row>
    <row r="1045800" spans="1:1">
      <c r="A1045800" s="19"/>
    </row>
    <row r="1045801" spans="1:1">
      <c r="A1045801" s="19"/>
    </row>
    <row r="1045802" spans="1:1">
      <c r="A1045802" s="19"/>
    </row>
    <row r="1045803" spans="1:1">
      <c r="A1045803" s="19"/>
    </row>
    <row r="1045804" spans="1:1">
      <c r="A1045804" s="19"/>
    </row>
    <row r="1045805" spans="1:1">
      <c r="A1045805" s="19"/>
    </row>
    <row r="1045806" spans="1:1">
      <c r="A1045806" s="19"/>
    </row>
    <row r="1045807" spans="1:1">
      <c r="A1045807" s="19"/>
    </row>
    <row r="1045808" spans="1:1">
      <c r="A1045808" s="19"/>
    </row>
    <row r="1045809" spans="1:1">
      <c r="A1045809" s="19"/>
    </row>
    <row r="1045810" spans="1:1">
      <c r="A1045810" s="19"/>
    </row>
    <row r="1045811" spans="1:1">
      <c r="A1045811" s="19"/>
    </row>
    <row r="1045812" spans="1:1">
      <c r="A1045812" s="19"/>
    </row>
    <row r="1045813" spans="1:1">
      <c r="A1045813" s="19"/>
    </row>
    <row r="1045814" spans="1:1">
      <c r="A1045814" s="19"/>
    </row>
    <row r="1045815" spans="1:1">
      <c r="A1045815" s="19"/>
    </row>
    <row r="1045816" spans="1:1">
      <c r="A1045816" s="19"/>
    </row>
    <row r="1045817" spans="1:1">
      <c r="A1045817" s="19"/>
    </row>
    <row r="1045818" spans="1:1">
      <c r="A1045818" s="19"/>
    </row>
    <row r="1045819" spans="1:1">
      <c r="A1045819" s="19"/>
    </row>
    <row r="1045820" spans="1:1">
      <c r="A1045820" s="19"/>
    </row>
    <row r="1045821" spans="1:1">
      <c r="A1045821" s="19"/>
    </row>
    <row r="1045822" spans="1:1">
      <c r="A1045822" s="19"/>
    </row>
    <row r="1045823" spans="1:1">
      <c r="A1045823" s="19"/>
    </row>
    <row r="1045824" spans="1:1">
      <c r="A1045824" s="19"/>
    </row>
    <row r="1045825" spans="1:1">
      <c r="A1045825" s="19"/>
    </row>
    <row r="1045826" spans="1:1">
      <c r="A1045826" s="19"/>
    </row>
    <row r="1045827" spans="1:1">
      <c r="A1045827" s="19"/>
    </row>
    <row r="1045828" spans="1:1">
      <c r="A1045828" s="19"/>
    </row>
    <row r="1045829" spans="1:1">
      <c r="A1045829" s="19"/>
    </row>
    <row r="1045830" spans="1:1">
      <c r="A1045830" s="19"/>
    </row>
    <row r="1045831" spans="1:1">
      <c r="A1045831" s="19"/>
    </row>
    <row r="1045832" spans="1:1">
      <c r="A1045832" s="19"/>
    </row>
    <row r="1045833" spans="1:1">
      <c r="A1045833" s="19"/>
    </row>
    <row r="1045834" spans="1:1">
      <c r="A1045834" s="19"/>
    </row>
    <row r="1045835" spans="1:1">
      <c r="A1045835" s="19"/>
    </row>
    <row r="1045836" spans="1:1">
      <c r="A1045836" s="19"/>
    </row>
    <row r="1045837" spans="1:1">
      <c r="A1045837" s="19"/>
    </row>
    <row r="1045838" spans="1:1">
      <c r="A1045838" s="19"/>
    </row>
    <row r="1045839" spans="1:1">
      <c r="A1045839" s="19"/>
    </row>
    <row r="1045840" spans="1:1">
      <c r="A1045840" s="19"/>
    </row>
    <row r="1045841" spans="1:1">
      <c r="A1045841" s="19"/>
    </row>
    <row r="1045842" spans="1:1">
      <c r="A1045842" s="19"/>
    </row>
    <row r="1045843" spans="1:1">
      <c r="A1045843" s="19"/>
    </row>
    <row r="1045844" spans="1:1">
      <c r="A1045844" s="19"/>
    </row>
    <row r="1045845" spans="1:1">
      <c r="A1045845" s="19"/>
    </row>
    <row r="1045846" spans="1:1">
      <c r="A1045846" s="19"/>
    </row>
    <row r="1045847" spans="1:1">
      <c r="A1045847" s="19"/>
    </row>
    <row r="1045848" spans="1:1">
      <c r="A1045848" s="19"/>
    </row>
    <row r="1045849" spans="1:1">
      <c r="A1045849" s="19"/>
    </row>
    <row r="1045850" spans="1:1">
      <c r="A1045850" s="19"/>
    </row>
    <row r="1045851" spans="1:1">
      <c r="A1045851" s="19"/>
    </row>
    <row r="1045852" spans="1:1">
      <c r="A1045852" s="19"/>
    </row>
    <row r="1045853" spans="1:1">
      <c r="A1045853" s="19"/>
    </row>
    <row r="1045854" spans="1:1">
      <c r="A1045854" s="19"/>
    </row>
    <row r="1045855" spans="1:1">
      <c r="A1045855" s="19"/>
    </row>
    <row r="1045856" spans="1:1">
      <c r="A1045856" s="19"/>
    </row>
    <row r="1045857" spans="1:1">
      <c r="A1045857" s="19"/>
    </row>
    <row r="1045858" spans="1:1">
      <c r="A1045858" s="19"/>
    </row>
    <row r="1045859" spans="1:1">
      <c r="A1045859" s="19"/>
    </row>
    <row r="1045860" spans="1:1">
      <c r="A1045860" s="19"/>
    </row>
    <row r="1045861" spans="1:1">
      <c r="A1045861" s="19"/>
    </row>
    <row r="1045862" spans="1:1">
      <c r="A1045862" s="19"/>
    </row>
    <row r="1045863" spans="1:1">
      <c r="A1045863" s="19"/>
    </row>
    <row r="1045864" spans="1:1">
      <c r="A1045864" s="19"/>
    </row>
    <row r="1045865" spans="1:1">
      <c r="A1045865" s="19"/>
    </row>
    <row r="1045866" spans="1:1">
      <c r="A1045866" s="19"/>
    </row>
    <row r="1045867" spans="1:1">
      <c r="A1045867" s="19"/>
    </row>
    <row r="1045868" spans="1:1">
      <c r="A1045868" s="19"/>
    </row>
    <row r="1045869" spans="1:1">
      <c r="A1045869" s="19"/>
    </row>
    <row r="1045870" spans="1:1">
      <c r="A1045870" s="19"/>
    </row>
    <row r="1045871" spans="1:1">
      <c r="A1045871" s="19"/>
    </row>
    <row r="1045872" spans="1:1">
      <c r="A1045872" s="19"/>
    </row>
    <row r="1045873" spans="1:1">
      <c r="A1045873" s="19"/>
    </row>
    <row r="1045874" spans="1:1">
      <c r="A1045874" s="19"/>
    </row>
    <row r="1045875" spans="1:1">
      <c r="A1045875" s="19"/>
    </row>
    <row r="1045876" spans="1:1">
      <c r="A1045876" s="19"/>
    </row>
    <row r="1045877" spans="1:1">
      <c r="A1045877" s="19"/>
    </row>
    <row r="1045878" spans="1:1">
      <c r="A1045878" s="19"/>
    </row>
    <row r="1045879" spans="1:1">
      <c r="A1045879" s="19"/>
    </row>
    <row r="1045880" spans="1:1">
      <c r="A1045880" s="19"/>
    </row>
    <row r="1045881" spans="1:1">
      <c r="A1045881" s="19"/>
    </row>
    <row r="1045882" spans="1:1">
      <c r="A1045882" s="19"/>
    </row>
    <row r="1045883" spans="1:1">
      <c r="A1045883" s="19"/>
    </row>
    <row r="1045884" spans="1:1">
      <c r="A1045884" s="19"/>
    </row>
    <row r="1045885" spans="1:1">
      <c r="A1045885" s="19"/>
    </row>
    <row r="1045886" spans="1:1">
      <c r="A1045886" s="19"/>
    </row>
    <row r="1045887" spans="1:1">
      <c r="A1045887" s="19"/>
    </row>
    <row r="1045888" spans="1:1">
      <c r="A1045888" s="19"/>
    </row>
    <row r="1045889" spans="1:1">
      <c r="A1045889" s="19"/>
    </row>
    <row r="1045890" spans="1:1">
      <c r="A1045890" s="19"/>
    </row>
    <row r="1045891" spans="1:1">
      <c r="A1045891" s="19"/>
    </row>
    <row r="1045892" spans="1:1">
      <c r="A1045892" s="19"/>
    </row>
    <row r="1045893" spans="1:1">
      <c r="A1045893" s="19"/>
    </row>
    <row r="1045894" spans="1:1">
      <c r="A1045894" s="19"/>
    </row>
    <row r="1045895" spans="1:1">
      <c r="A1045895" s="19"/>
    </row>
    <row r="1045896" spans="1:1">
      <c r="A1045896" s="19"/>
    </row>
    <row r="1045897" spans="1:1">
      <c r="A1045897" s="19"/>
    </row>
    <row r="1045898" spans="1:1">
      <c r="A1045898" s="19"/>
    </row>
    <row r="1045899" spans="1:1">
      <c r="A1045899" s="19"/>
    </row>
    <row r="1045900" spans="1:1">
      <c r="A1045900" s="19"/>
    </row>
    <row r="1045901" spans="1:1">
      <c r="A1045901" s="19"/>
    </row>
    <row r="1045902" spans="1:1">
      <c r="A1045902" s="19"/>
    </row>
    <row r="1045903" spans="1:1">
      <c r="A1045903" s="19"/>
    </row>
    <row r="1045904" spans="1:1">
      <c r="A1045904" s="19"/>
    </row>
    <row r="1045905" spans="1:1">
      <c r="A1045905" s="19"/>
    </row>
    <row r="1045906" spans="1:1">
      <c r="A1045906" s="19"/>
    </row>
    <row r="1045907" spans="1:1">
      <c r="A1045907" s="19"/>
    </row>
    <row r="1045908" spans="1:1">
      <c r="A1045908" s="19"/>
    </row>
    <row r="1045909" spans="1:1">
      <c r="A1045909" s="19"/>
    </row>
    <row r="1045910" spans="1:1">
      <c r="A1045910" s="19"/>
    </row>
    <row r="1045911" spans="1:1">
      <c r="A1045911" s="19"/>
    </row>
    <row r="1045912" spans="1:1">
      <c r="A1045912" s="19"/>
    </row>
    <row r="1045913" spans="1:1">
      <c r="A1045913" s="19"/>
    </row>
    <row r="1045914" spans="1:1">
      <c r="A1045914" s="19"/>
    </row>
    <row r="1045915" spans="1:1">
      <c r="A1045915" s="19"/>
    </row>
    <row r="1045916" spans="1:1">
      <c r="A1045916" s="19"/>
    </row>
    <row r="1045917" spans="1:1">
      <c r="A1045917" s="19"/>
    </row>
    <row r="1045918" spans="1:1">
      <c r="A1045918" s="19"/>
    </row>
    <row r="1045919" spans="1:1">
      <c r="A1045919" s="19"/>
    </row>
    <row r="1045920" spans="1:1">
      <c r="A1045920" s="19"/>
    </row>
    <row r="1045921" spans="1:1">
      <c r="A1045921" s="19"/>
    </row>
    <row r="1045922" spans="1:1">
      <c r="A1045922" s="19"/>
    </row>
    <row r="1045923" spans="1:1">
      <c r="A1045923" s="19"/>
    </row>
    <row r="1045924" spans="1:1">
      <c r="A1045924" s="19"/>
    </row>
    <row r="1045925" spans="1:1">
      <c r="A1045925" s="19"/>
    </row>
    <row r="1045926" spans="1:1">
      <c r="A1045926" s="19"/>
    </row>
    <row r="1045927" spans="1:1">
      <c r="A1045927" s="19"/>
    </row>
    <row r="1045928" spans="1:1">
      <c r="A1045928" s="19"/>
    </row>
    <row r="1045929" spans="1:1">
      <c r="A1045929" s="19"/>
    </row>
    <row r="1045930" spans="1:1">
      <c r="A1045930" s="19"/>
    </row>
    <row r="1045931" spans="1:1">
      <c r="A1045931" s="19"/>
    </row>
    <row r="1045932" spans="1:1">
      <c r="A1045932" s="19"/>
    </row>
    <row r="1045933" spans="1:1">
      <c r="A1045933" s="19"/>
    </row>
    <row r="1045934" spans="1:1">
      <c r="A1045934" s="19"/>
    </row>
    <row r="1045935" spans="1:1">
      <c r="A1045935" s="19"/>
    </row>
    <row r="1045936" spans="1:1">
      <c r="A1045936" s="19"/>
    </row>
    <row r="1045937" spans="1:1">
      <c r="A1045937" s="19"/>
    </row>
    <row r="1045938" spans="1:1">
      <c r="A1045938" s="19"/>
    </row>
    <row r="1045939" spans="1:1">
      <c r="A1045939" s="19"/>
    </row>
    <row r="1045940" spans="1:1">
      <c r="A1045940" s="19"/>
    </row>
    <row r="1045941" spans="1:1">
      <c r="A1045941" s="19"/>
    </row>
    <row r="1045942" spans="1:1">
      <c r="A1045942" s="19"/>
    </row>
    <row r="1045943" spans="1:1">
      <c r="A1045943" s="19"/>
    </row>
    <row r="1045944" spans="1:1">
      <c r="A1045944" s="19"/>
    </row>
    <row r="1045945" spans="1:1">
      <c r="A1045945" s="19"/>
    </row>
    <row r="1045946" spans="1:1">
      <c r="A1045946" s="19"/>
    </row>
    <row r="1045947" spans="1:1">
      <c r="A1045947" s="19"/>
    </row>
    <row r="1045948" spans="1:1">
      <c r="A1045948" s="19"/>
    </row>
    <row r="1045949" spans="1:1">
      <c r="A1045949" s="19"/>
    </row>
    <row r="1045950" spans="1:1">
      <c r="A1045950" s="19"/>
    </row>
    <row r="1045951" spans="1:1">
      <c r="A1045951" s="19"/>
    </row>
    <row r="1045952" spans="1:1">
      <c r="A1045952" s="19"/>
    </row>
    <row r="1045953" spans="1:1">
      <c r="A1045953" s="19"/>
    </row>
    <row r="1045954" spans="1:1">
      <c r="A1045954" s="19"/>
    </row>
    <row r="1045955" spans="1:1">
      <c r="A1045955" s="19"/>
    </row>
    <row r="1045956" spans="1:1">
      <c r="A1045956" s="19"/>
    </row>
    <row r="1045957" spans="1:1">
      <c r="A1045957" s="19"/>
    </row>
    <row r="1045958" spans="1:1">
      <c r="A1045958" s="19"/>
    </row>
    <row r="1045959" spans="1:1">
      <c r="A1045959" s="19"/>
    </row>
    <row r="1045960" spans="1:1">
      <c r="A1045960" s="19"/>
    </row>
    <row r="1045961" spans="1:1">
      <c r="A1045961" s="19"/>
    </row>
    <row r="1045962" spans="1:1">
      <c r="A1045962" s="19"/>
    </row>
    <row r="1045963" spans="1:1">
      <c r="A1045963" s="19"/>
    </row>
    <row r="1045964" spans="1:1">
      <c r="A1045964" s="19"/>
    </row>
    <row r="1045965" spans="1:1">
      <c r="A1045965" s="19"/>
    </row>
    <row r="1045966" spans="1:1">
      <c r="A1045966" s="19"/>
    </row>
    <row r="1045967" spans="1:1">
      <c r="A1045967" s="19"/>
    </row>
    <row r="1045968" spans="1:1">
      <c r="A1045968" s="19"/>
    </row>
    <row r="1045969" spans="1:1">
      <c r="A1045969" s="19"/>
    </row>
    <row r="1045970" spans="1:1">
      <c r="A1045970" s="19"/>
    </row>
    <row r="1045971" spans="1:1">
      <c r="A1045971" s="19"/>
    </row>
    <row r="1045972" spans="1:1">
      <c r="A1045972" s="19"/>
    </row>
    <row r="1045973" spans="1:1">
      <c r="A1045973" s="19"/>
    </row>
    <row r="1045974" spans="1:1">
      <c r="A1045974" s="19"/>
    </row>
    <row r="1045975" spans="1:1">
      <c r="A1045975" s="19"/>
    </row>
    <row r="1045976" spans="1:1">
      <c r="A1045976" s="19"/>
    </row>
    <row r="1045977" spans="1:1">
      <c r="A1045977" s="19"/>
    </row>
    <row r="1045978" spans="1:1">
      <c r="A1045978" s="19"/>
    </row>
    <row r="1045979" spans="1:1">
      <c r="A1045979" s="19"/>
    </row>
    <row r="1045980" spans="1:1">
      <c r="A1045980" s="19"/>
    </row>
    <row r="1045981" spans="1:1">
      <c r="A1045981" s="19"/>
    </row>
    <row r="1045982" spans="1:1">
      <c r="A1045982" s="19"/>
    </row>
    <row r="1045983" spans="1:1">
      <c r="A1045983" s="19"/>
    </row>
    <row r="1045984" spans="1:1">
      <c r="A1045984" s="19"/>
    </row>
    <row r="1045985" spans="1:1">
      <c r="A1045985" s="19"/>
    </row>
    <row r="1045986" spans="1:1">
      <c r="A1045986" s="19"/>
    </row>
    <row r="1045987" spans="1:1">
      <c r="A1045987" s="19"/>
    </row>
    <row r="1045988" spans="1:1">
      <c r="A1045988" s="19"/>
    </row>
    <row r="1045989" spans="1:1">
      <c r="A1045989" s="19"/>
    </row>
    <row r="1045990" spans="1:1">
      <c r="A1045990" s="19"/>
    </row>
    <row r="1045991" spans="1:1">
      <c r="A1045991" s="19"/>
    </row>
    <row r="1045992" spans="1:1">
      <c r="A1045992" s="19"/>
    </row>
    <row r="1045993" spans="1:1">
      <c r="A1045993" s="19"/>
    </row>
    <row r="1045994" spans="1:1">
      <c r="A1045994" s="19"/>
    </row>
    <row r="1045995" spans="1:1">
      <c r="A1045995" s="19"/>
    </row>
    <row r="1045996" spans="1:1">
      <c r="A1045996" s="19"/>
    </row>
    <row r="1045997" spans="1:1">
      <c r="A1045997" s="19"/>
    </row>
    <row r="1045998" spans="1:1">
      <c r="A1045998" s="19"/>
    </row>
    <row r="1045999" spans="1:1">
      <c r="A1045999" s="19"/>
    </row>
    <row r="1046000" spans="1:1">
      <c r="A1046000" s="19"/>
    </row>
    <row r="1046001" spans="1:1">
      <c r="A1046001" s="19"/>
    </row>
    <row r="1046002" spans="1:1">
      <c r="A1046002" s="19"/>
    </row>
    <row r="1046003" spans="1:1">
      <c r="A1046003" s="19"/>
    </row>
    <row r="1046004" spans="1:1">
      <c r="A1046004" s="19"/>
    </row>
    <row r="1046005" spans="1:1">
      <c r="A1046005" s="19"/>
    </row>
    <row r="1046006" spans="1:1">
      <c r="A1046006" s="19"/>
    </row>
    <row r="1046007" spans="1:1">
      <c r="A1046007" s="19"/>
    </row>
    <row r="1046008" spans="1:1">
      <c r="A1046008" s="19"/>
    </row>
    <row r="1046009" spans="1:1">
      <c r="A1046009" s="19"/>
    </row>
    <row r="1046010" spans="1:1">
      <c r="A1046010" s="19"/>
    </row>
    <row r="1046011" spans="1:1">
      <c r="A1046011" s="19"/>
    </row>
    <row r="1046012" spans="1:1">
      <c r="A1046012" s="19"/>
    </row>
    <row r="1046013" spans="1:1">
      <c r="A1046013" s="19"/>
    </row>
    <row r="1046014" spans="1:1">
      <c r="A1046014" s="19"/>
    </row>
    <row r="1046015" spans="1:1">
      <c r="A1046015" s="19"/>
    </row>
    <row r="1046016" spans="1:1">
      <c r="A1046016" s="19"/>
    </row>
    <row r="1046017" spans="1:1">
      <c r="A1046017" s="19"/>
    </row>
    <row r="1046018" spans="1:1">
      <c r="A1046018" s="19"/>
    </row>
    <row r="1046019" spans="1:1">
      <c r="A1046019" s="19"/>
    </row>
    <row r="1046020" spans="1:1">
      <c r="A1046020" s="19"/>
    </row>
    <row r="1046021" spans="1:1">
      <c r="A1046021" s="19"/>
    </row>
    <row r="1046022" spans="1:1">
      <c r="A1046022" s="19"/>
    </row>
    <row r="1046023" spans="1:1">
      <c r="A1046023" s="19"/>
    </row>
    <row r="1046024" spans="1:1">
      <c r="A1046024" s="19"/>
    </row>
    <row r="1046025" spans="1:1">
      <c r="A1046025" s="19"/>
    </row>
    <row r="1046026" spans="1:1">
      <c r="A1046026" s="19"/>
    </row>
    <row r="1046027" spans="1:1">
      <c r="A1046027" s="19"/>
    </row>
    <row r="1046028" spans="1:1">
      <c r="A1046028" s="19"/>
    </row>
    <row r="1046029" spans="1:1">
      <c r="A1046029" s="19"/>
    </row>
    <row r="1046030" spans="1:1">
      <c r="A1046030" s="19"/>
    </row>
    <row r="1046031" spans="1:1">
      <c r="A1046031" s="19"/>
    </row>
    <row r="1046032" spans="1:1">
      <c r="A1046032" s="19"/>
    </row>
    <row r="1046033" spans="1:1">
      <c r="A1046033" s="19"/>
    </row>
    <row r="1046034" spans="1:1">
      <c r="A1046034" s="19"/>
    </row>
    <row r="1046035" spans="1:1">
      <c r="A1046035" s="19"/>
    </row>
    <row r="1046036" spans="1:1">
      <c r="A1046036" s="19"/>
    </row>
    <row r="1046037" spans="1:1">
      <c r="A1046037" s="19"/>
    </row>
    <row r="1046038" spans="1:1">
      <c r="A1046038" s="19"/>
    </row>
    <row r="1046039" spans="1:1">
      <c r="A1046039" s="19"/>
    </row>
    <row r="1046040" spans="1:1">
      <c r="A1046040" s="19"/>
    </row>
    <row r="1046041" spans="1:1">
      <c r="A1046041" s="19"/>
    </row>
    <row r="1046042" spans="1:1">
      <c r="A1046042" s="19"/>
    </row>
    <row r="1046043" spans="1:1">
      <c r="A1046043" s="19"/>
    </row>
    <row r="1046044" spans="1:1">
      <c r="A1046044" s="19"/>
    </row>
    <row r="1046045" spans="1:1">
      <c r="A1046045" s="19"/>
    </row>
    <row r="1046046" spans="1:1">
      <c r="A1046046" s="19"/>
    </row>
    <row r="1046047" spans="1:1">
      <c r="A1046047" s="19"/>
    </row>
    <row r="1046048" spans="1:1">
      <c r="A1046048" s="19"/>
    </row>
    <row r="1046049" spans="1:1">
      <c r="A1046049" s="19"/>
    </row>
    <row r="1046050" spans="1:1">
      <c r="A1046050" s="19"/>
    </row>
    <row r="1046051" spans="1:1">
      <c r="A1046051" s="19"/>
    </row>
    <row r="1046052" spans="1:1">
      <c r="A1046052" s="19"/>
    </row>
    <row r="1046053" spans="1:1">
      <c r="A1046053" s="19"/>
    </row>
    <row r="1046054" spans="1:1">
      <c r="A1046054" s="19"/>
    </row>
    <row r="1046055" spans="1:1">
      <c r="A1046055" s="19"/>
    </row>
    <row r="1046056" spans="1:1">
      <c r="A1046056" s="19"/>
    </row>
    <row r="1046057" spans="1:1">
      <c r="A1046057" s="19"/>
    </row>
    <row r="1046058" spans="1:1">
      <c r="A1046058" s="19"/>
    </row>
    <row r="1046059" spans="1:1">
      <c r="A1046059" s="19"/>
    </row>
    <row r="1046060" spans="1:1">
      <c r="A1046060" s="19"/>
    </row>
    <row r="1046061" spans="1:1">
      <c r="A1046061" s="19"/>
    </row>
    <row r="1046062" spans="1:1">
      <c r="A1046062" s="19"/>
    </row>
    <row r="1046063" spans="1:1">
      <c r="A1046063" s="19"/>
    </row>
    <row r="1046064" spans="1:1">
      <c r="A1046064" s="19"/>
    </row>
    <row r="1046065" spans="1:1">
      <c r="A1046065" s="19"/>
    </row>
    <row r="1046066" spans="1:1">
      <c r="A1046066" s="19"/>
    </row>
    <row r="1046067" spans="1:1">
      <c r="A1046067" s="19"/>
    </row>
    <row r="1046068" spans="1:1">
      <c r="A1046068" s="19"/>
    </row>
    <row r="1046069" spans="1:1">
      <c r="A1046069" s="19"/>
    </row>
    <row r="1046070" spans="1:1">
      <c r="A1046070" s="19"/>
    </row>
    <row r="1046071" spans="1:1">
      <c r="A1046071" s="19"/>
    </row>
    <row r="1046072" spans="1:1">
      <c r="A1046072" s="19"/>
    </row>
    <row r="1046073" spans="1:1">
      <c r="A1046073" s="19"/>
    </row>
    <row r="1046074" spans="1:1">
      <c r="A1046074" s="19"/>
    </row>
    <row r="1046075" spans="1:1">
      <c r="A1046075" s="19"/>
    </row>
    <row r="1046076" spans="1:1">
      <c r="A1046076" s="19"/>
    </row>
    <row r="1046077" spans="1:1">
      <c r="A1046077" s="19"/>
    </row>
    <row r="1046078" spans="1:1">
      <c r="A1046078" s="19"/>
    </row>
    <row r="1046079" spans="1:1">
      <c r="A1046079" s="19"/>
    </row>
    <row r="1046080" spans="1:1">
      <c r="A1046080" s="19"/>
    </row>
    <row r="1046081" spans="1:1">
      <c r="A1046081" s="19"/>
    </row>
    <row r="1046082" spans="1:1">
      <c r="A1046082" s="19"/>
    </row>
    <row r="1046083" spans="1:1">
      <c r="A1046083" s="19"/>
    </row>
    <row r="1046084" spans="1:1">
      <c r="A1046084" s="19"/>
    </row>
    <row r="1046085" spans="1:1">
      <c r="A1046085" s="19"/>
    </row>
    <row r="1046086" spans="1:1">
      <c r="A1046086" s="19"/>
    </row>
    <row r="1046087" spans="1:1">
      <c r="A1046087" s="19"/>
    </row>
    <row r="1046088" spans="1:1">
      <c r="A1046088" s="19"/>
    </row>
    <row r="1046089" spans="1:1">
      <c r="A1046089" s="19"/>
    </row>
    <row r="1046090" spans="1:1">
      <c r="A1046090" s="19"/>
    </row>
    <row r="1046091" spans="1:1">
      <c r="A1046091" s="19"/>
    </row>
    <row r="1046092" spans="1:1">
      <c r="A1046092" s="19"/>
    </row>
    <row r="1046093" spans="1:1">
      <c r="A1046093" s="19"/>
    </row>
    <row r="1046094" spans="1:1">
      <c r="A1046094" s="19"/>
    </row>
    <row r="1046095" spans="1:1">
      <c r="A1046095" s="19"/>
    </row>
    <row r="1046096" spans="1:1">
      <c r="A1046096" s="19"/>
    </row>
    <row r="1046097" spans="1:1">
      <c r="A1046097" s="19"/>
    </row>
    <row r="1046098" spans="1:1">
      <c r="A1046098" s="19"/>
    </row>
    <row r="1046099" spans="1:1">
      <c r="A1046099" s="19"/>
    </row>
    <row r="1046100" spans="1:1">
      <c r="A1046100" s="19"/>
    </row>
    <row r="1046101" spans="1:1">
      <c r="A1046101" s="19"/>
    </row>
    <row r="1046102" spans="1:1">
      <c r="A1046102" s="19"/>
    </row>
    <row r="1046103" spans="1:1">
      <c r="A1046103" s="19"/>
    </row>
    <row r="1046104" spans="1:1">
      <c r="A1046104" s="19"/>
    </row>
    <row r="1046105" spans="1:1">
      <c r="A1046105" s="19"/>
    </row>
    <row r="1046106" spans="1:1">
      <c r="A1046106" s="19"/>
    </row>
    <row r="1046107" spans="1:1">
      <c r="A1046107" s="19"/>
    </row>
    <row r="1046108" spans="1:1">
      <c r="A1046108" s="19"/>
    </row>
    <row r="1046109" spans="1:1">
      <c r="A1046109" s="19"/>
    </row>
    <row r="1046110" spans="1:1">
      <c r="A1046110" s="19"/>
    </row>
    <row r="1046111" spans="1:1">
      <c r="A1046111" s="19"/>
    </row>
    <row r="1046112" spans="1:1">
      <c r="A1046112" s="19"/>
    </row>
    <row r="1046113" spans="1:1">
      <c r="A1046113" s="19"/>
    </row>
    <row r="1046114" spans="1:1">
      <c r="A1046114" s="19"/>
    </row>
    <row r="1046115" spans="1:1">
      <c r="A1046115" s="19"/>
    </row>
    <row r="1046116" spans="1:1">
      <c r="A1046116" s="19"/>
    </row>
    <row r="1046117" spans="1:1">
      <c r="A1046117" s="19"/>
    </row>
    <row r="1046118" spans="1:1">
      <c r="A1046118" s="19"/>
    </row>
    <row r="1046119" spans="1:1">
      <c r="A1046119" s="19"/>
    </row>
    <row r="1046120" spans="1:1">
      <c r="A1046120" s="19"/>
    </row>
    <row r="1046121" spans="1:1">
      <c r="A1046121" s="19"/>
    </row>
    <row r="1046122" spans="1:1">
      <c r="A1046122" s="19"/>
    </row>
    <row r="1046123" spans="1:1">
      <c r="A1046123" s="19"/>
    </row>
    <row r="1046124" spans="1:1">
      <c r="A1046124" s="19"/>
    </row>
    <row r="1046125" spans="1:1">
      <c r="A1046125" s="19"/>
    </row>
    <row r="1046126" spans="1:1">
      <c r="A1046126" s="19"/>
    </row>
    <row r="1046127" spans="1:1">
      <c r="A1046127" s="19"/>
    </row>
    <row r="1046128" spans="1:1">
      <c r="A1046128" s="19"/>
    </row>
    <row r="1046129" spans="1:1">
      <c r="A1046129" s="19"/>
    </row>
    <row r="1046130" spans="1:1">
      <c r="A1046130" s="19"/>
    </row>
    <row r="1046131" spans="1:1">
      <c r="A1046131" s="19"/>
    </row>
    <row r="1046132" spans="1:1">
      <c r="A1046132" s="19"/>
    </row>
    <row r="1046133" spans="1:1">
      <c r="A1046133" s="19"/>
    </row>
    <row r="1046134" spans="1:1">
      <c r="A1046134" s="19"/>
    </row>
    <row r="1046135" spans="1:1">
      <c r="A1046135" s="19"/>
    </row>
    <row r="1046136" spans="1:1">
      <c r="A1046136" s="19"/>
    </row>
    <row r="1046137" spans="1:1">
      <c r="A1046137" s="19"/>
    </row>
    <row r="1046138" spans="1:1">
      <c r="A1046138" s="19"/>
    </row>
    <row r="1046139" spans="1:1">
      <c r="A1046139" s="19"/>
    </row>
    <row r="1046140" spans="1:1">
      <c r="A1046140" s="19"/>
    </row>
    <row r="1046141" spans="1:1">
      <c r="A1046141" s="19"/>
    </row>
    <row r="1046142" spans="1:1">
      <c r="A1046142" s="19"/>
    </row>
    <row r="1046143" spans="1:1">
      <c r="A1046143" s="19"/>
    </row>
    <row r="1046144" spans="1:1">
      <c r="A1046144" s="19"/>
    </row>
    <row r="1046145" spans="1:1">
      <c r="A1046145" s="19"/>
    </row>
    <row r="1046146" spans="1:1">
      <c r="A1046146" s="19"/>
    </row>
    <row r="1046147" spans="1:1">
      <c r="A1046147" s="19"/>
    </row>
    <row r="1046148" spans="1:1">
      <c r="A1046148" s="19"/>
    </row>
    <row r="1046149" spans="1:1">
      <c r="A1046149" s="19"/>
    </row>
    <row r="1046150" spans="1:1">
      <c r="A1046150" s="19"/>
    </row>
    <row r="1046151" spans="1:1">
      <c r="A1046151" s="19"/>
    </row>
    <row r="1046152" spans="1:1">
      <c r="A1046152" s="19"/>
    </row>
    <row r="1046153" spans="1:1">
      <c r="A1046153" s="19"/>
    </row>
    <row r="1046154" spans="1:1">
      <c r="A1046154" s="19"/>
    </row>
    <row r="1046155" spans="1:1">
      <c r="A1046155" s="19"/>
    </row>
    <row r="1046156" spans="1:1">
      <c r="A1046156" s="19"/>
    </row>
    <row r="1046157" spans="1:1">
      <c r="A1046157" s="19"/>
    </row>
    <row r="1046158" spans="1:1">
      <c r="A1046158" s="19"/>
    </row>
    <row r="1046159" spans="1:1">
      <c r="A1046159" s="19"/>
    </row>
    <row r="1046160" spans="1:1">
      <c r="A1046160" s="19"/>
    </row>
    <row r="1046161" spans="1:1">
      <c r="A1046161" s="19"/>
    </row>
    <row r="1046162" spans="1:1">
      <c r="A1046162" s="19"/>
    </row>
    <row r="1046163" spans="1:1">
      <c r="A1046163" s="19"/>
    </row>
    <row r="1046164" spans="1:1">
      <c r="A1046164" s="19"/>
    </row>
    <row r="1046165" spans="1:1">
      <c r="A1046165" s="19"/>
    </row>
    <row r="1046166" spans="1:1">
      <c r="A1046166" s="19"/>
    </row>
    <row r="1046167" spans="1:1">
      <c r="A1046167" s="19"/>
    </row>
    <row r="1046168" spans="1:1">
      <c r="A1046168" s="19"/>
    </row>
    <row r="1046169" spans="1:1">
      <c r="A1046169" s="19"/>
    </row>
    <row r="1046170" spans="1:1">
      <c r="A1046170" s="19"/>
    </row>
    <row r="1046171" spans="1:1">
      <c r="A1046171" s="19"/>
    </row>
    <row r="1046172" spans="1:1">
      <c r="A1046172" s="19"/>
    </row>
    <row r="1046173" spans="1:1">
      <c r="A1046173" s="19"/>
    </row>
    <row r="1046174" spans="1:1">
      <c r="A1046174" s="19"/>
    </row>
    <row r="1046175" spans="1:1">
      <c r="A1046175" s="19"/>
    </row>
    <row r="1046176" spans="1:1">
      <c r="A1046176" s="19"/>
    </row>
    <row r="1046177" spans="1:1">
      <c r="A1046177" s="19"/>
    </row>
    <row r="1046178" spans="1:1">
      <c r="A1046178" s="19"/>
    </row>
    <row r="1046179" spans="1:1">
      <c r="A1046179" s="19"/>
    </row>
    <row r="1046180" spans="1:1">
      <c r="A1046180" s="19"/>
    </row>
    <row r="1046181" spans="1:1">
      <c r="A1046181" s="19"/>
    </row>
    <row r="1046182" spans="1:1">
      <c r="A1046182" s="19"/>
    </row>
    <row r="1046183" spans="1:1">
      <c r="A1046183" s="19"/>
    </row>
    <row r="1046184" spans="1:1">
      <c r="A1046184" s="19"/>
    </row>
    <row r="1046185" spans="1:1">
      <c r="A1046185" s="19"/>
    </row>
    <row r="1046186" spans="1:1">
      <c r="A1046186" s="19"/>
    </row>
    <row r="1046187" spans="1:1">
      <c r="A1046187" s="19"/>
    </row>
    <row r="1046188" spans="1:1">
      <c r="A1046188" s="19"/>
    </row>
    <row r="1046189" spans="1:1">
      <c r="A1046189" s="19"/>
    </row>
    <row r="1046190" spans="1:1">
      <c r="A1046190" s="19"/>
    </row>
    <row r="1046191" spans="1:1">
      <c r="A1046191" s="19"/>
    </row>
    <row r="1046192" spans="1:1">
      <c r="A1046192" s="19"/>
    </row>
    <row r="1046193" spans="1:1">
      <c r="A1046193" s="19"/>
    </row>
    <row r="1046194" spans="1:1">
      <c r="A1046194" s="19"/>
    </row>
    <row r="1046195" spans="1:1">
      <c r="A1046195" s="19"/>
    </row>
    <row r="1046196" spans="1:1">
      <c r="A1046196" s="19"/>
    </row>
    <row r="1046197" spans="1:1">
      <c r="A1046197" s="19"/>
    </row>
    <row r="1046198" spans="1:1">
      <c r="A1046198" s="19"/>
    </row>
    <row r="1046199" spans="1:1">
      <c r="A1046199" s="19"/>
    </row>
    <row r="1046200" spans="1:1">
      <c r="A1046200" s="19"/>
    </row>
    <row r="1046201" spans="1:1">
      <c r="A1046201" s="19"/>
    </row>
    <row r="1046202" spans="1:1">
      <c r="A1046202" s="19"/>
    </row>
    <row r="1046203" spans="1:1">
      <c r="A1046203" s="19"/>
    </row>
    <row r="1046204" spans="1:1">
      <c r="A1046204" s="19"/>
    </row>
    <row r="1046205" spans="1:1">
      <c r="A1046205" s="19"/>
    </row>
    <row r="1046206" spans="1:1">
      <c r="A1046206" s="19"/>
    </row>
    <row r="1046207" spans="1:1">
      <c r="A1046207" s="19"/>
    </row>
    <row r="1046208" spans="1:1">
      <c r="A1046208" s="19"/>
    </row>
    <row r="1046209" spans="1:1">
      <c r="A1046209" s="19"/>
    </row>
    <row r="1046210" spans="1:1">
      <c r="A1046210" s="19"/>
    </row>
    <row r="1046211" spans="1:1">
      <c r="A1046211" s="19"/>
    </row>
    <row r="1046212" spans="1:1">
      <c r="A1046212" s="19"/>
    </row>
    <row r="1046213" spans="1:1">
      <c r="A1046213" s="19"/>
    </row>
    <row r="1046214" spans="1:1">
      <c r="A1046214" s="19"/>
    </row>
    <row r="1046215" spans="1:1">
      <c r="A1046215" s="19"/>
    </row>
    <row r="1046216" spans="1:1">
      <c r="A1046216" s="19"/>
    </row>
    <row r="1046217" spans="1:1">
      <c r="A1046217" s="19"/>
    </row>
    <row r="1046218" spans="1:1">
      <c r="A1046218" s="19"/>
    </row>
    <row r="1046219" spans="1:1">
      <c r="A1046219" s="19"/>
    </row>
    <row r="1046220" spans="1:1">
      <c r="A1046220" s="19"/>
    </row>
    <row r="1046221" spans="1:1">
      <c r="A1046221" s="19"/>
    </row>
    <row r="1046222" spans="1:1">
      <c r="A1046222" s="19"/>
    </row>
    <row r="1046223" spans="1:1">
      <c r="A1046223" s="19"/>
    </row>
    <row r="1046224" spans="1:1">
      <c r="A1046224" s="19"/>
    </row>
    <row r="1046225" spans="1:1">
      <c r="A1046225" s="19"/>
    </row>
    <row r="1046226" spans="1:1">
      <c r="A1046226" s="19"/>
    </row>
    <row r="1046227" spans="1:1">
      <c r="A1046227" s="19"/>
    </row>
    <row r="1046228" spans="1:1">
      <c r="A1046228" s="19"/>
    </row>
    <row r="1046229" spans="1:1">
      <c r="A1046229" s="19"/>
    </row>
    <row r="1046230" spans="1:1">
      <c r="A1046230" s="19"/>
    </row>
    <row r="1046231" spans="1:1">
      <c r="A1046231" s="19"/>
    </row>
    <row r="1046232" spans="1:1">
      <c r="A1046232" s="19"/>
    </row>
    <row r="1046233" spans="1:1">
      <c r="A1046233" s="19"/>
    </row>
    <row r="1046234" spans="1:1">
      <c r="A1046234" s="19"/>
    </row>
    <row r="1046235" spans="1:1">
      <c r="A1046235" s="19"/>
    </row>
    <row r="1046236" spans="1:1">
      <c r="A1046236" s="19"/>
    </row>
    <row r="1046237" spans="1:1">
      <c r="A1046237" s="19"/>
    </row>
    <row r="1046238" spans="1:1">
      <c r="A1046238" s="19"/>
    </row>
    <row r="1046239" spans="1:1">
      <c r="A1046239" s="19"/>
    </row>
    <row r="1046240" spans="1:1">
      <c r="A1046240" s="19"/>
    </row>
    <row r="1046241" spans="1:1">
      <c r="A1046241" s="19"/>
    </row>
    <row r="1046242" spans="1:1">
      <c r="A1046242" s="19"/>
    </row>
    <row r="1046243" spans="1:1">
      <c r="A1046243" s="19"/>
    </row>
    <row r="1046244" spans="1:1">
      <c r="A1046244" s="19"/>
    </row>
    <row r="1046245" spans="1:1">
      <c r="A1046245" s="19"/>
    </row>
    <row r="1046246" spans="1:1">
      <c r="A1046246" s="19"/>
    </row>
    <row r="1046247" spans="1:1">
      <c r="A1046247" s="19"/>
    </row>
    <row r="1046248" spans="1:1">
      <c r="A1046248" s="19"/>
    </row>
    <row r="1046249" spans="1:1">
      <c r="A1046249" s="19"/>
    </row>
    <row r="1046250" spans="1:1">
      <c r="A1046250" s="19"/>
    </row>
    <row r="1046251" spans="1:1">
      <c r="A1046251" s="19"/>
    </row>
    <row r="1046252" spans="1:1">
      <c r="A1046252" s="19"/>
    </row>
    <row r="1046253" spans="1:1">
      <c r="A1046253" s="19"/>
    </row>
    <row r="1046254" spans="1:1">
      <c r="A1046254" s="19"/>
    </row>
    <row r="1046255" spans="1:1">
      <c r="A1046255" s="19"/>
    </row>
    <row r="1046256" spans="1:1">
      <c r="A1046256" s="19"/>
    </row>
    <row r="1046257" spans="1:1">
      <c r="A1046257" s="19"/>
    </row>
    <row r="1046258" spans="1:1">
      <c r="A1046258" s="19"/>
    </row>
    <row r="1046259" spans="1:1">
      <c r="A1046259" s="19"/>
    </row>
    <row r="1046260" spans="1:1">
      <c r="A1046260" s="19"/>
    </row>
    <row r="1046261" spans="1:1">
      <c r="A1046261" s="19"/>
    </row>
    <row r="1046262" spans="1:1">
      <c r="A1046262" s="19"/>
    </row>
    <row r="1046263" spans="1:1">
      <c r="A1046263" s="19"/>
    </row>
    <row r="1046264" spans="1:1">
      <c r="A1046264" s="19"/>
    </row>
    <row r="1046265" spans="1:1">
      <c r="A1046265" s="19"/>
    </row>
    <row r="1046266" spans="1:1">
      <c r="A1046266" s="19"/>
    </row>
    <row r="1046267" spans="1:1">
      <c r="A1046267" s="19"/>
    </row>
    <row r="1046268" spans="1:1">
      <c r="A1046268" s="19"/>
    </row>
    <row r="1046269" spans="1:1">
      <c r="A1046269" s="19"/>
    </row>
    <row r="1046270" spans="1:1">
      <c r="A1046270" s="19"/>
    </row>
    <row r="1046271" spans="1:1">
      <c r="A1046271" s="19"/>
    </row>
    <row r="1046272" spans="1:1">
      <c r="A1046272" s="19"/>
    </row>
    <row r="1046273" spans="1:1">
      <c r="A1046273" s="19"/>
    </row>
    <row r="1046274" spans="1:1">
      <c r="A1046274" s="19"/>
    </row>
    <row r="1046275" spans="1:1">
      <c r="A1046275" s="19"/>
    </row>
    <row r="1046276" spans="1:1">
      <c r="A1046276" s="19"/>
    </row>
    <row r="1046277" spans="1:1">
      <c r="A1046277" s="19"/>
    </row>
    <row r="1046278" spans="1:1">
      <c r="A1046278" s="19"/>
    </row>
    <row r="1046279" spans="1:1">
      <c r="A1046279" s="19"/>
    </row>
    <row r="1046280" spans="1:1">
      <c r="A1046280" s="19"/>
    </row>
    <row r="1046281" spans="1:1">
      <c r="A1046281" s="19"/>
    </row>
    <row r="1046282" spans="1:1">
      <c r="A1046282" s="19"/>
    </row>
    <row r="1046283" spans="1:1">
      <c r="A1046283" s="19"/>
    </row>
    <row r="1046284" spans="1:1">
      <c r="A1046284" s="19"/>
    </row>
    <row r="1046285" spans="1:1">
      <c r="A1046285" s="19"/>
    </row>
    <row r="1046286" spans="1:1">
      <c r="A1046286" s="19"/>
    </row>
    <row r="1046287" spans="1:1">
      <c r="A1046287" s="19"/>
    </row>
    <row r="1046288" spans="1:1">
      <c r="A1046288" s="19"/>
    </row>
    <row r="1046289" spans="1:1">
      <c r="A1046289" s="19"/>
    </row>
    <row r="1046290" spans="1:1">
      <c r="A1046290" s="19"/>
    </row>
    <row r="1046291" spans="1:1">
      <c r="A1046291" s="19"/>
    </row>
    <row r="1046292" spans="1:1">
      <c r="A1046292" s="19"/>
    </row>
    <row r="1046293" spans="1:1">
      <c r="A1046293" s="19"/>
    </row>
    <row r="1046294" spans="1:1">
      <c r="A1046294" s="19"/>
    </row>
    <row r="1046295" spans="1:1">
      <c r="A1046295" s="19"/>
    </row>
    <row r="1046296" spans="1:1">
      <c r="A1046296" s="19"/>
    </row>
    <row r="1046297" spans="1:1">
      <c r="A1046297" s="19"/>
    </row>
    <row r="1046298" spans="1:1">
      <c r="A1046298" s="19"/>
    </row>
    <row r="1046299" spans="1:1">
      <c r="A1046299" s="19"/>
    </row>
    <row r="1046300" spans="1:1">
      <c r="A1046300" s="19"/>
    </row>
    <row r="1046301" spans="1:1">
      <c r="A1046301" s="19"/>
    </row>
    <row r="1046302" spans="1:1">
      <c r="A1046302" s="19"/>
    </row>
    <row r="1046303" spans="1:1">
      <c r="A1046303" s="19"/>
    </row>
    <row r="1046304" spans="1:1">
      <c r="A1046304" s="19"/>
    </row>
    <row r="1046305" spans="1:1">
      <c r="A1046305" s="19"/>
    </row>
    <row r="1046306" spans="1:1">
      <c r="A1046306" s="19"/>
    </row>
    <row r="1046307" spans="1:1">
      <c r="A1046307" s="19"/>
    </row>
    <row r="1046308" spans="1:1">
      <c r="A1046308" s="19"/>
    </row>
    <row r="1046309" spans="1:1">
      <c r="A1046309" s="19"/>
    </row>
    <row r="1046310" spans="1:1">
      <c r="A1046310" s="19"/>
    </row>
    <row r="1046311" spans="1:1">
      <c r="A1046311" s="19"/>
    </row>
    <row r="1046312" spans="1:1">
      <c r="A1046312" s="19"/>
    </row>
    <row r="1046313" spans="1:1">
      <c r="A1046313" s="19"/>
    </row>
    <row r="1046314" spans="1:1">
      <c r="A1046314" s="19"/>
    </row>
    <row r="1046315" spans="1:1">
      <c r="A1046315" s="19"/>
    </row>
    <row r="1046316" spans="1:1">
      <c r="A1046316" s="19"/>
    </row>
    <row r="1046317" spans="1:1">
      <c r="A1046317" s="19"/>
    </row>
    <row r="1046318" spans="1:1">
      <c r="A1046318" s="19"/>
    </row>
    <row r="1046319" spans="1:1">
      <c r="A1046319" s="19"/>
    </row>
    <row r="1046320" spans="1:1">
      <c r="A1046320" s="19"/>
    </row>
    <row r="1046321" spans="1:1">
      <c r="A1046321" s="19"/>
    </row>
    <row r="1046322" spans="1:1">
      <c r="A1046322" s="19"/>
    </row>
    <row r="1046323" spans="1:1">
      <c r="A1046323" s="19"/>
    </row>
    <row r="1046324" spans="1:1">
      <c r="A1046324" s="19"/>
    </row>
    <row r="1046325" spans="1:1">
      <c r="A1046325" s="19"/>
    </row>
    <row r="1046326" spans="1:1">
      <c r="A1046326" s="19"/>
    </row>
    <row r="1046327" spans="1:1">
      <c r="A1046327" s="19"/>
    </row>
    <row r="1046328" spans="1:1">
      <c r="A1046328" s="19"/>
    </row>
    <row r="1046329" spans="1:1">
      <c r="A1046329" s="19"/>
    </row>
    <row r="1046330" spans="1:1">
      <c r="A1046330" s="19"/>
    </row>
    <row r="1046331" spans="1:1">
      <c r="A1046331" s="19"/>
    </row>
    <row r="1046332" spans="1:1">
      <c r="A1046332" s="19"/>
    </row>
    <row r="1046333" spans="1:1">
      <c r="A1046333" s="19"/>
    </row>
    <row r="1046334" spans="1:1">
      <c r="A1046334" s="19"/>
    </row>
    <row r="1046335" spans="1:1">
      <c r="A1046335" s="19"/>
    </row>
    <row r="1046336" spans="1:1">
      <c r="A1046336" s="19"/>
    </row>
    <row r="1046337" spans="1:1">
      <c r="A1046337" s="19"/>
    </row>
    <row r="1046338" spans="1:1">
      <c r="A1046338" s="19"/>
    </row>
    <row r="1046339" spans="1:1">
      <c r="A1046339" s="19"/>
    </row>
    <row r="1046340" spans="1:1">
      <c r="A1046340" s="19"/>
    </row>
    <row r="1046341" spans="1:1">
      <c r="A1046341" s="19"/>
    </row>
    <row r="1046342" spans="1:1">
      <c r="A1046342" s="19"/>
    </row>
    <row r="1046343" spans="1:1">
      <c r="A1046343" s="19"/>
    </row>
    <row r="1046344" spans="1:1">
      <c r="A1046344" s="19"/>
    </row>
    <row r="1046345" spans="1:1">
      <c r="A1046345" s="19"/>
    </row>
    <row r="1046346" spans="1:1">
      <c r="A1046346" s="19"/>
    </row>
    <row r="1046347" spans="1:1">
      <c r="A1046347" s="19"/>
    </row>
    <row r="1046348" spans="1:1">
      <c r="A1046348" s="19"/>
    </row>
    <row r="1046349" spans="1:1">
      <c r="A1046349" s="19"/>
    </row>
    <row r="1046350" spans="1:1">
      <c r="A1046350" s="19"/>
    </row>
    <row r="1046351" spans="1:1">
      <c r="A1046351" s="19"/>
    </row>
    <row r="1046352" spans="1:1">
      <c r="A1046352" s="19"/>
    </row>
    <row r="1046353" spans="1:1">
      <c r="A1046353" s="19"/>
    </row>
    <row r="1046354" spans="1:1">
      <c r="A1046354" s="19"/>
    </row>
    <row r="1046355" spans="1:1">
      <c r="A1046355" s="19"/>
    </row>
    <row r="1046356" spans="1:1">
      <c r="A1046356" s="19"/>
    </row>
    <row r="1046357" spans="1:1">
      <c r="A1046357" s="19"/>
    </row>
    <row r="1046358" spans="1:1">
      <c r="A1046358" s="19"/>
    </row>
    <row r="1046359" spans="1:1">
      <c r="A1046359" s="19"/>
    </row>
    <row r="1046360" spans="1:1">
      <c r="A1046360" s="19"/>
    </row>
    <row r="1046361" spans="1:1">
      <c r="A1046361" s="19"/>
    </row>
    <row r="1046362" spans="1:1">
      <c r="A1046362" s="19"/>
    </row>
    <row r="1046363" spans="1:1">
      <c r="A1046363" s="19"/>
    </row>
    <row r="1046364" spans="1:1">
      <c r="A1046364" s="19"/>
    </row>
    <row r="1046365" spans="1:1">
      <c r="A1046365" s="19"/>
    </row>
    <row r="1046366" spans="1:1">
      <c r="A1046366" s="19"/>
    </row>
    <row r="1046367" spans="1:1">
      <c r="A1046367" s="19"/>
    </row>
    <row r="1046368" spans="1:1">
      <c r="A1046368" s="19"/>
    </row>
    <row r="1046369" spans="1:1">
      <c r="A1046369" s="19"/>
    </row>
    <row r="1046370" spans="1:1">
      <c r="A1046370" s="19"/>
    </row>
    <row r="1046371" spans="1:1">
      <c r="A1046371" s="19"/>
    </row>
    <row r="1046372" spans="1:1">
      <c r="A1046372" s="19"/>
    </row>
    <row r="1046373" spans="1:1">
      <c r="A1046373" s="19"/>
    </row>
    <row r="1046374" spans="1:1">
      <c r="A1046374" s="19"/>
    </row>
    <row r="1046375" spans="1:1">
      <c r="A1046375" s="19"/>
    </row>
    <row r="1046376" spans="1:1">
      <c r="A1046376" s="19"/>
    </row>
    <row r="1046377" spans="1:1">
      <c r="A1046377" s="19"/>
    </row>
    <row r="1046378" spans="1:1">
      <c r="A1046378" s="19"/>
    </row>
    <row r="1046379" spans="1:1">
      <c r="A1046379" s="19"/>
    </row>
    <row r="1046380" spans="1:1">
      <c r="A1046380" s="19"/>
    </row>
    <row r="1046381" spans="1:1">
      <c r="A1046381" s="19"/>
    </row>
    <row r="1046382" spans="1:1">
      <c r="A1046382" s="19"/>
    </row>
    <row r="1046383" spans="1:1">
      <c r="A1046383" s="19"/>
    </row>
    <row r="1046384" spans="1:1">
      <c r="A1046384" s="19"/>
    </row>
    <row r="1046385" spans="1:1">
      <c r="A1046385" s="19"/>
    </row>
    <row r="1046386" spans="1:1">
      <c r="A1046386" s="19"/>
    </row>
    <row r="1046387" spans="1:1">
      <c r="A1046387" s="19"/>
    </row>
    <row r="1046388" spans="1:1">
      <c r="A1046388" s="19"/>
    </row>
    <row r="1046389" spans="1:1">
      <c r="A1046389" s="19"/>
    </row>
    <row r="1046390" spans="1:1">
      <c r="A1046390" s="19"/>
    </row>
    <row r="1046391" spans="1:1">
      <c r="A1046391" s="19"/>
    </row>
    <row r="1046392" spans="1:1">
      <c r="A1046392" s="19"/>
    </row>
    <row r="1046393" spans="1:1">
      <c r="A1046393" s="19"/>
    </row>
    <row r="1046394" spans="1:1">
      <c r="A1046394" s="19"/>
    </row>
    <row r="1046395" spans="1:1">
      <c r="A1046395" s="19"/>
    </row>
    <row r="1046396" spans="1:1">
      <c r="A1046396" s="19"/>
    </row>
    <row r="1046397" spans="1:1">
      <c r="A1046397" s="19"/>
    </row>
    <row r="1046398" spans="1:1">
      <c r="A1046398" s="19"/>
    </row>
    <row r="1046399" spans="1:1">
      <c r="A1046399" s="19"/>
    </row>
    <row r="1046400" spans="1:1">
      <c r="A1046400" s="19"/>
    </row>
    <row r="1046401" spans="1:1">
      <c r="A1046401" s="19"/>
    </row>
    <row r="1046402" spans="1:1">
      <c r="A1046402" s="19"/>
    </row>
    <row r="1046403" spans="1:1">
      <c r="A1046403" s="19"/>
    </row>
    <row r="1046404" spans="1:1">
      <c r="A1046404" s="19"/>
    </row>
    <row r="1046405" spans="1:1">
      <c r="A1046405" s="19"/>
    </row>
    <row r="1046406" spans="1:1">
      <c r="A1046406" s="19"/>
    </row>
    <row r="1046407" spans="1:1">
      <c r="A1046407" s="19"/>
    </row>
    <row r="1046408" spans="1:1">
      <c r="A1046408" s="19"/>
    </row>
    <row r="1046409" spans="1:1">
      <c r="A1046409" s="19"/>
    </row>
    <row r="1046410" spans="1:1">
      <c r="A1046410" s="19"/>
    </row>
    <row r="1046411" spans="1:1">
      <c r="A1046411" s="19"/>
    </row>
    <row r="1046412" spans="1:1">
      <c r="A1046412" s="19"/>
    </row>
    <row r="1046413" spans="1:1">
      <c r="A1046413" s="19"/>
    </row>
    <row r="1046414" spans="1:1">
      <c r="A1046414" s="19"/>
    </row>
    <row r="1046415" spans="1:1">
      <c r="A1046415" s="19"/>
    </row>
    <row r="1046416" spans="1:1">
      <c r="A1046416" s="19"/>
    </row>
    <row r="1046417" spans="1:1">
      <c r="A1046417" s="19"/>
    </row>
    <row r="1046418" spans="1:1">
      <c r="A1046418" s="19"/>
    </row>
    <row r="1046419" spans="1:1">
      <c r="A1046419" s="19"/>
    </row>
    <row r="1046420" spans="1:1">
      <c r="A1046420" s="19"/>
    </row>
    <row r="1046421" spans="1:1">
      <c r="A1046421" s="19"/>
    </row>
    <row r="1046422" spans="1:1">
      <c r="A1046422" s="19"/>
    </row>
    <row r="1046423" spans="1:1">
      <c r="A1046423" s="19"/>
    </row>
    <row r="1046424" spans="1:1">
      <c r="A1046424" s="19"/>
    </row>
    <row r="1046425" spans="1:1">
      <c r="A1046425" s="19"/>
    </row>
    <row r="1046426" spans="1:1">
      <c r="A1046426" s="19"/>
    </row>
    <row r="1046427" spans="1:1">
      <c r="A1046427" s="19"/>
    </row>
    <row r="1046428" spans="1:1">
      <c r="A1046428" s="19"/>
    </row>
    <row r="1046429" spans="1:1">
      <c r="A1046429" s="19"/>
    </row>
    <row r="1046430" spans="1:1">
      <c r="A1046430" s="19"/>
    </row>
    <row r="1046431" spans="1:1">
      <c r="A1046431" s="19"/>
    </row>
    <row r="1046432" spans="1:1">
      <c r="A1046432" s="19"/>
    </row>
    <row r="1046433" spans="1:1">
      <c r="A1046433" s="19"/>
    </row>
    <row r="1046434" spans="1:1">
      <c r="A1046434" s="19"/>
    </row>
    <row r="1046435" spans="1:1">
      <c r="A1046435" s="19"/>
    </row>
    <row r="1046436" spans="1:1">
      <c r="A1046436" s="19"/>
    </row>
    <row r="1046437" spans="1:1">
      <c r="A1046437" s="19"/>
    </row>
    <row r="1046438" spans="1:1">
      <c r="A1046438" s="19"/>
    </row>
    <row r="1046439" spans="1:1">
      <c r="A1046439" s="19"/>
    </row>
    <row r="1046440" spans="1:1">
      <c r="A1046440" s="19"/>
    </row>
    <row r="1046441" spans="1:1">
      <c r="A1046441" s="19"/>
    </row>
    <row r="1046442" spans="1:1">
      <c r="A1046442" s="19"/>
    </row>
    <row r="1046443" spans="1:1">
      <c r="A1046443" s="19"/>
    </row>
    <row r="1046444" spans="1:1">
      <c r="A1046444" s="19"/>
    </row>
    <row r="1046445" spans="1:1">
      <c r="A1046445" s="19"/>
    </row>
    <row r="1046446" spans="1:1">
      <c r="A1046446" s="19"/>
    </row>
    <row r="1046447" spans="1:1">
      <c r="A1046447" s="19"/>
    </row>
    <row r="1046448" spans="1:1">
      <c r="A1046448" s="19"/>
    </row>
    <row r="1046449" spans="1:1">
      <c r="A1046449" s="19"/>
    </row>
    <row r="1046450" spans="1:1">
      <c r="A1046450" s="19"/>
    </row>
    <row r="1046451" spans="1:1">
      <c r="A1046451" s="19"/>
    </row>
    <row r="1046452" spans="1:1">
      <c r="A1046452" s="19"/>
    </row>
    <row r="1046453" spans="1:1">
      <c r="A1046453" s="19"/>
    </row>
    <row r="1046454" spans="1:1">
      <c r="A1046454" s="19"/>
    </row>
    <row r="1046455" spans="1:1">
      <c r="A1046455" s="19"/>
    </row>
    <row r="1046456" spans="1:1">
      <c r="A1046456" s="19"/>
    </row>
    <row r="1046457" spans="1:1">
      <c r="A1046457" s="19"/>
    </row>
    <row r="1046458" spans="1:1">
      <c r="A1046458" s="19"/>
    </row>
    <row r="1046459" spans="1:1">
      <c r="A1046459" s="19"/>
    </row>
    <row r="1046460" spans="1:1">
      <c r="A1046460" s="19"/>
    </row>
    <row r="1046461" spans="1:1">
      <c r="A1046461" s="19"/>
    </row>
    <row r="1046462" spans="1:1">
      <c r="A1046462" s="19"/>
    </row>
    <row r="1046463" spans="1:1">
      <c r="A1046463" s="19"/>
    </row>
    <row r="1046464" spans="1:1">
      <c r="A1046464" s="19"/>
    </row>
    <row r="1046465" spans="1:1">
      <c r="A1046465" s="19"/>
    </row>
    <row r="1046466" spans="1:1">
      <c r="A1046466" s="19"/>
    </row>
    <row r="1046467" spans="1:1">
      <c r="A1046467" s="19"/>
    </row>
    <row r="1046468" spans="1:1">
      <c r="A1046468" s="19"/>
    </row>
    <row r="1046469" spans="1:1">
      <c r="A1046469" s="19"/>
    </row>
    <row r="1046470" spans="1:1">
      <c r="A1046470" s="19"/>
    </row>
    <row r="1046471" spans="1:1">
      <c r="A1046471" s="19"/>
    </row>
    <row r="1046472" spans="1:1">
      <c r="A1046472" s="19"/>
    </row>
    <row r="1046473" spans="1:1">
      <c r="A1046473" s="19"/>
    </row>
    <row r="1046474" spans="1:1">
      <c r="A1046474" s="19"/>
    </row>
    <row r="1046475" spans="1:1">
      <c r="A1046475" s="19"/>
    </row>
    <row r="1046476" spans="1:1">
      <c r="A1046476" s="19"/>
    </row>
    <row r="1046477" spans="1:1">
      <c r="A1046477" s="19"/>
    </row>
    <row r="1046478" spans="1:1">
      <c r="A1046478" s="19"/>
    </row>
    <row r="1046479" spans="1:1">
      <c r="A1046479" s="19"/>
    </row>
    <row r="1046480" spans="1:1">
      <c r="A1046480" s="19"/>
    </row>
    <row r="1046481" spans="1:1">
      <c r="A1046481" s="19"/>
    </row>
    <row r="1046482" spans="1:1">
      <c r="A1046482" s="19"/>
    </row>
    <row r="1046483" spans="1:1">
      <c r="A1046483" s="19"/>
    </row>
    <row r="1046484" spans="1:1">
      <c r="A1046484" s="19"/>
    </row>
    <row r="1046485" spans="1:1">
      <c r="A1046485" s="19"/>
    </row>
    <row r="1046486" spans="1:1">
      <c r="A1046486" s="19"/>
    </row>
    <row r="1046487" spans="1:1">
      <c r="A1046487" s="19"/>
    </row>
    <row r="1046488" spans="1:1">
      <c r="A1046488" s="19"/>
    </row>
    <row r="1046489" spans="1:1">
      <c r="A1046489" s="19"/>
    </row>
    <row r="1046490" spans="1:1">
      <c r="A1046490" s="19"/>
    </row>
    <row r="1046491" spans="1:1">
      <c r="A1046491" s="19"/>
    </row>
    <row r="1046492" spans="1:1">
      <c r="A1046492" s="19"/>
    </row>
    <row r="1046493" spans="1:1">
      <c r="A1046493" s="19"/>
    </row>
    <row r="1046494" spans="1:1">
      <c r="A1046494" s="19"/>
    </row>
    <row r="1046495" spans="1:1">
      <c r="A1046495" s="19"/>
    </row>
    <row r="1046496" spans="1:1">
      <c r="A1046496" s="19"/>
    </row>
    <row r="1046497" spans="1:1">
      <c r="A1046497" s="19"/>
    </row>
    <row r="1046498" spans="1:1">
      <c r="A1046498" s="19"/>
    </row>
    <row r="1046499" spans="1:1">
      <c r="A1046499" s="19"/>
    </row>
    <row r="1046500" spans="1:1">
      <c r="A1046500" s="19"/>
    </row>
    <row r="1046501" spans="1:1">
      <c r="A1046501" s="19"/>
    </row>
    <row r="1046502" spans="1:1">
      <c r="A1046502" s="19"/>
    </row>
    <row r="1046503" spans="1:1">
      <c r="A1046503" s="19"/>
    </row>
    <row r="1046504" spans="1:1">
      <c r="A1046504" s="19"/>
    </row>
    <row r="1046505" spans="1:1">
      <c r="A1046505" s="19"/>
    </row>
    <row r="1046506" spans="1:1">
      <c r="A1046506" s="19"/>
    </row>
    <row r="1046507" spans="1:1">
      <c r="A1046507" s="19"/>
    </row>
    <row r="1046508" spans="1:1">
      <c r="A1046508" s="19"/>
    </row>
    <row r="1046509" spans="1:1">
      <c r="A1046509" s="19"/>
    </row>
    <row r="1046510" spans="1:1">
      <c r="A1046510" s="19"/>
    </row>
    <row r="1046511" spans="1:1">
      <c r="A1046511" s="19"/>
    </row>
    <row r="1046512" spans="1:1">
      <c r="A1046512" s="19"/>
    </row>
    <row r="1046513" spans="1:1">
      <c r="A1046513" s="19"/>
    </row>
    <row r="1046514" spans="1:1">
      <c r="A1046514" s="19"/>
    </row>
    <row r="1046515" spans="1:1">
      <c r="A1046515" s="19"/>
    </row>
    <row r="1046516" spans="1:1">
      <c r="A1046516" s="19"/>
    </row>
    <row r="1046517" spans="1:1">
      <c r="A1046517" s="19"/>
    </row>
    <row r="1046518" spans="1:1">
      <c r="A1046518" s="19"/>
    </row>
    <row r="1046519" spans="1:1">
      <c r="A1046519" s="19"/>
    </row>
    <row r="1046520" spans="1:1">
      <c r="A1046520" s="19"/>
    </row>
    <row r="1046521" spans="1:1">
      <c r="A1046521" s="19"/>
    </row>
    <row r="1046522" spans="1:1">
      <c r="A1046522" s="19"/>
    </row>
    <row r="1046523" spans="1:1">
      <c r="A1046523" s="19"/>
    </row>
    <row r="1046524" spans="1:1">
      <c r="A1046524" s="19"/>
    </row>
    <row r="1046525" spans="1:1">
      <c r="A1046525" s="19"/>
    </row>
    <row r="1046526" spans="1:1">
      <c r="A1046526" s="19"/>
    </row>
    <row r="1046527" spans="1:1">
      <c r="A1046527" s="19"/>
    </row>
    <row r="1046528" spans="1:1">
      <c r="A1046528" s="19"/>
    </row>
    <row r="1046529" spans="1:1">
      <c r="A1046529" s="19"/>
    </row>
    <row r="1046530" spans="1:1">
      <c r="A1046530" s="19"/>
    </row>
    <row r="1046531" spans="1:1">
      <c r="A1046531" s="19"/>
    </row>
    <row r="1046532" spans="1:1">
      <c r="A1046532" s="19"/>
    </row>
    <row r="1046533" spans="1:1">
      <c r="A1046533" s="19"/>
    </row>
    <row r="1046534" spans="1:1">
      <c r="A1046534" s="19"/>
    </row>
    <row r="1046535" spans="1:1">
      <c r="A1046535" s="19"/>
    </row>
    <row r="1046536" spans="1:1">
      <c r="A1046536" s="19"/>
    </row>
    <row r="1046537" spans="1:1">
      <c r="A1046537" s="19"/>
    </row>
    <row r="1046538" spans="1:1">
      <c r="A1046538" s="19"/>
    </row>
    <row r="1046539" spans="1:1">
      <c r="A1046539" s="19"/>
    </row>
    <row r="1046540" spans="1:1">
      <c r="A1046540" s="19"/>
    </row>
    <row r="1046541" spans="1:1">
      <c r="A1046541" s="19"/>
    </row>
    <row r="1046542" spans="1:1">
      <c r="A1046542" s="19"/>
    </row>
    <row r="1046543" spans="1:1">
      <c r="A1046543" s="19"/>
    </row>
    <row r="1046544" spans="1:1">
      <c r="A1046544" s="19"/>
    </row>
    <row r="1046545" spans="1:1">
      <c r="A1046545" s="19"/>
    </row>
    <row r="1046546" spans="1:1">
      <c r="A1046546" s="19"/>
    </row>
    <row r="1046547" spans="1:1">
      <c r="A1046547" s="19"/>
    </row>
    <row r="1046548" spans="1:1">
      <c r="A1046548" s="19"/>
    </row>
    <row r="1046549" spans="1:1">
      <c r="A1046549" s="19"/>
    </row>
    <row r="1046550" spans="1:1">
      <c r="A1046550" s="19"/>
    </row>
    <row r="1046551" spans="1:1">
      <c r="A1046551" s="19"/>
    </row>
    <row r="1046552" spans="1:1">
      <c r="A1046552" s="19"/>
    </row>
    <row r="1046553" spans="1:1">
      <c r="A1046553" s="19"/>
    </row>
    <row r="1046554" spans="1:1">
      <c r="A1046554" s="19"/>
    </row>
    <row r="1046555" spans="1:1">
      <c r="A1046555" s="19"/>
    </row>
    <row r="1046556" spans="1:1">
      <c r="A1046556" s="19"/>
    </row>
    <row r="1046557" spans="1:1">
      <c r="A1046557" s="19"/>
    </row>
    <row r="1046558" spans="1:1">
      <c r="A1046558" s="19"/>
    </row>
    <row r="1046559" spans="1:1">
      <c r="A1046559" s="19"/>
    </row>
    <row r="1046560" spans="1:1">
      <c r="A1046560" s="19"/>
    </row>
    <row r="1046561" spans="1:1">
      <c r="A1046561" s="19"/>
    </row>
    <row r="1046562" spans="1:1">
      <c r="A1046562" s="19"/>
    </row>
    <row r="1046563" spans="1:1">
      <c r="A1046563" s="19"/>
    </row>
    <row r="1046564" spans="1:1">
      <c r="A1046564" s="19"/>
    </row>
    <row r="1046565" spans="1:1">
      <c r="A1046565" s="19"/>
    </row>
    <row r="1046566" spans="1:1">
      <c r="A1046566" s="19"/>
    </row>
    <row r="1046567" spans="1:1">
      <c r="A1046567" s="19"/>
    </row>
    <row r="1046568" spans="1:1">
      <c r="A1046568" s="19"/>
    </row>
    <row r="1046569" spans="1:1">
      <c r="A1046569" s="19"/>
    </row>
    <row r="1046570" spans="1:1">
      <c r="A1046570" s="19"/>
    </row>
    <row r="1046571" spans="1:1">
      <c r="A1046571" s="19"/>
    </row>
    <row r="1046572" spans="1:1">
      <c r="A1046572" s="19"/>
    </row>
    <row r="1046573" spans="1:1">
      <c r="A1046573" s="19"/>
    </row>
    <row r="1046574" spans="1:1">
      <c r="A1046574" s="19"/>
    </row>
    <row r="1046575" spans="1:1">
      <c r="A1046575" s="19"/>
    </row>
    <row r="1046576" spans="1:1">
      <c r="A1046576" s="19"/>
    </row>
    <row r="1046577" spans="1:1">
      <c r="A1046577" s="19"/>
    </row>
    <row r="1046578" spans="1:1">
      <c r="A1046578" s="19"/>
    </row>
    <row r="1046579" spans="1:1">
      <c r="A1046579" s="19"/>
    </row>
    <row r="1046580" spans="1:1">
      <c r="A1046580" s="19"/>
    </row>
    <row r="1046581" spans="1:1">
      <c r="A1046581" s="19"/>
    </row>
    <row r="1046582" spans="1:1">
      <c r="A1046582" s="19"/>
    </row>
    <row r="1046583" spans="1:1">
      <c r="A1046583" s="19"/>
    </row>
    <row r="1046584" spans="1:1">
      <c r="A1046584" s="19"/>
    </row>
    <row r="1046585" spans="1:1">
      <c r="A1046585" s="19"/>
    </row>
    <row r="1046586" spans="1:1">
      <c r="A1046586" s="19"/>
    </row>
    <row r="1046587" spans="1:1">
      <c r="A1046587" s="19"/>
    </row>
    <row r="1046588" spans="1:1">
      <c r="A1046588" s="19"/>
    </row>
    <row r="1046589" spans="1:1">
      <c r="A1046589" s="19"/>
    </row>
    <row r="1046590" spans="1:1">
      <c r="A1046590" s="19"/>
    </row>
    <row r="1046591" spans="1:1">
      <c r="A1046591" s="19"/>
    </row>
    <row r="1046592" spans="1:1">
      <c r="A1046592" s="19"/>
    </row>
    <row r="1046593" spans="1:1">
      <c r="A1046593" s="19"/>
    </row>
    <row r="1046594" spans="1:1">
      <c r="A1046594" s="19"/>
    </row>
    <row r="1046595" spans="1:1">
      <c r="A1046595" s="19"/>
    </row>
    <row r="1046596" spans="1:1">
      <c r="A1046596" s="19"/>
    </row>
    <row r="1046597" spans="1:1">
      <c r="A1046597" s="19"/>
    </row>
    <row r="1046598" spans="1:1">
      <c r="A1046598" s="19"/>
    </row>
    <row r="1046599" spans="1:1">
      <c r="A1046599" s="19"/>
    </row>
    <row r="1046600" spans="1:1">
      <c r="A1046600" s="19"/>
    </row>
    <row r="1046601" spans="1:1">
      <c r="A1046601" s="19"/>
    </row>
    <row r="1046602" spans="1:1">
      <c r="A1046602" s="19"/>
    </row>
    <row r="1046603" spans="1:1">
      <c r="A1046603" s="19"/>
    </row>
    <row r="1046604" spans="1:1">
      <c r="A1046604" s="19"/>
    </row>
    <row r="1046605" spans="1:1">
      <c r="A1046605" s="19"/>
    </row>
    <row r="1046606" spans="1:1">
      <c r="A1046606" s="19"/>
    </row>
    <row r="1046607" spans="1:1">
      <c r="A1046607" s="19"/>
    </row>
    <row r="1046608" spans="1:1">
      <c r="A1046608" s="19"/>
    </row>
    <row r="1046609" spans="1:1">
      <c r="A1046609" s="19"/>
    </row>
    <row r="1046610" spans="1:1">
      <c r="A1046610" s="19"/>
    </row>
    <row r="1046611" spans="1:1">
      <c r="A1046611" s="19"/>
    </row>
    <row r="1046612" spans="1:1">
      <c r="A1046612" s="19"/>
    </row>
    <row r="1046613" spans="1:1">
      <c r="A1046613" s="19"/>
    </row>
    <row r="1046614" spans="1:1">
      <c r="A1046614" s="19"/>
    </row>
    <row r="1046615" spans="1:1">
      <c r="A1046615" s="19"/>
    </row>
    <row r="1046616" spans="1:1">
      <c r="A1046616" s="19"/>
    </row>
    <row r="1046617" spans="1:1">
      <c r="A1046617" s="19"/>
    </row>
    <row r="1046618" spans="1:1">
      <c r="A1046618" s="19"/>
    </row>
    <row r="1046619" spans="1:1">
      <c r="A1046619" s="19"/>
    </row>
    <row r="1046620" spans="1:1">
      <c r="A1046620" s="19"/>
    </row>
    <row r="1046621" spans="1:1">
      <c r="A1046621" s="19"/>
    </row>
    <row r="1046622" spans="1:1">
      <c r="A1046622" s="19"/>
    </row>
    <row r="1046623" spans="1:1">
      <c r="A1046623" s="19"/>
    </row>
    <row r="1046624" spans="1:1">
      <c r="A1046624" s="19"/>
    </row>
    <row r="1046625" spans="1:1">
      <c r="A1046625" s="19"/>
    </row>
    <row r="1046626" spans="1:1">
      <c r="A1046626" s="19"/>
    </row>
    <row r="1046627" spans="1:1">
      <c r="A1046627" s="19"/>
    </row>
    <row r="1046628" spans="1:1">
      <c r="A1046628" s="19"/>
    </row>
    <row r="1046629" spans="1:1">
      <c r="A1046629" s="19"/>
    </row>
    <row r="1046630" spans="1:1">
      <c r="A1046630" s="19"/>
    </row>
    <row r="1046631" spans="1:1">
      <c r="A1046631" s="19"/>
    </row>
    <row r="1046632" spans="1:1">
      <c r="A1046632" s="19"/>
    </row>
    <row r="1046633" spans="1:1">
      <c r="A1046633" s="19"/>
    </row>
    <row r="1046634" spans="1:1">
      <c r="A1046634" s="19"/>
    </row>
    <row r="1046635" spans="1:1">
      <c r="A1046635" s="19"/>
    </row>
    <row r="1046636" spans="1:1">
      <c r="A1046636" s="19"/>
    </row>
    <row r="1046637" spans="1:1">
      <c r="A1046637" s="19"/>
    </row>
    <row r="1046638" spans="1:1">
      <c r="A1046638" s="19"/>
    </row>
    <row r="1046639" spans="1:1">
      <c r="A1046639" s="19"/>
    </row>
    <row r="1046640" spans="1:1">
      <c r="A1046640" s="19"/>
    </row>
    <row r="1046641" spans="1:1">
      <c r="A1046641" s="19"/>
    </row>
    <row r="1046642" spans="1:1">
      <c r="A1046642" s="19"/>
    </row>
    <row r="1046643" spans="1:1">
      <c r="A1046643" s="19"/>
    </row>
    <row r="1046644" spans="1:1">
      <c r="A1046644" s="19"/>
    </row>
    <row r="1046645" spans="1:1">
      <c r="A1046645" s="19"/>
    </row>
    <row r="1046646" spans="1:1">
      <c r="A1046646" s="19"/>
    </row>
    <row r="1046647" spans="1:1">
      <c r="A1046647" s="19"/>
    </row>
    <row r="1046648" spans="1:1">
      <c r="A1046648" s="19"/>
    </row>
    <row r="1046649" spans="1:1">
      <c r="A1046649" s="19"/>
    </row>
    <row r="1046650" spans="1:1">
      <c r="A1046650" s="19"/>
    </row>
    <row r="1046651" spans="1:1">
      <c r="A1046651" s="19"/>
    </row>
    <row r="1046652" spans="1:1">
      <c r="A1046652" s="19"/>
    </row>
    <row r="1046653" spans="1:1">
      <c r="A1046653" s="19"/>
    </row>
    <row r="1046654" spans="1:1">
      <c r="A1046654" s="19"/>
    </row>
    <row r="1046655" spans="1:1">
      <c r="A1046655" s="19"/>
    </row>
    <row r="1046656" spans="1:1">
      <c r="A1046656" s="19"/>
    </row>
    <row r="1046657" spans="1:1">
      <c r="A1046657" s="19"/>
    </row>
    <row r="1046658" spans="1:1">
      <c r="A1046658" s="19"/>
    </row>
    <row r="1046659" spans="1:1">
      <c r="A1046659" s="19"/>
    </row>
    <row r="1046660" spans="1:1">
      <c r="A1046660" s="19"/>
    </row>
    <row r="1046661" spans="1:1">
      <c r="A1046661" s="19"/>
    </row>
    <row r="1046662" spans="1:1">
      <c r="A1046662" s="19"/>
    </row>
    <row r="1046663" spans="1:1">
      <c r="A1046663" s="19"/>
    </row>
    <row r="1046664" spans="1:1">
      <c r="A1046664" s="19"/>
    </row>
    <row r="1046665" spans="1:1">
      <c r="A1046665" s="19"/>
    </row>
    <row r="1046666" spans="1:1">
      <c r="A1046666" s="19"/>
    </row>
    <row r="1046667" spans="1:1">
      <c r="A1046667" s="19"/>
    </row>
    <row r="1046668" spans="1:1">
      <c r="A1046668" s="19"/>
    </row>
    <row r="1046669" spans="1:1">
      <c r="A1046669" s="19"/>
    </row>
    <row r="1046670" spans="1:1">
      <c r="A1046670" s="19"/>
    </row>
    <row r="1046671" spans="1:1">
      <c r="A1046671" s="19"/>
    </row>
    <row r="1046672" spans="1:1">
      <c r="A1046672" s="19"/>
    </row>
    <row r="1046673" spans="1:1">
      <c r="A1046673" s="19"/>
    </row>
    <row r="1046674" spans="1:1">
      <c r="A1046674" s="19"/>
    </row>
    <row r="1046675" spans="1:1">
      <c r="A1046675" s="19"/>
    </row>
    <row r="1046676" spans="1:1">
      <c r="A1046676" s="19"/>
    </row>
    <row r="1046677" spans="1:1">
      <c r="A1046677" s="19"/>
    </row>
    <row r="1046678" spans="1:1">
      <c r="A1046678" s="19"/>
    </row>
    <row r="1046679" spans="1:1">
      <c r="A1046679" s="19"/>
    </row>
    <row r="1046680" spans="1:1">
      <c r="A1046680" s="19"/>
    </row>
    <row r="1046681" spans="1:1">
      <c r="A1046681" s="19"/>
    </row>
    <row r="1046682" spans="1:1">
      <c r="A1046682" s="19"/>
    </row>
    <row r="1046683" spans="1:1">
      <c r="A1046683" s="19"/>
    </row>
    <row r="1046684" spans="1:1">
      <c r="A1046684" s="19"/>
    </row>
    <row r="1046685" spans="1:1">
      <c r="A1046685" s="19"/>
    </row>
    <row r="1046686" spans="1:1">
      <c r="A1046686" s="19"/>
    </row>
    <row r="1046687" spans="1:1">
      <c r="A1046687" s="19"/>
    </row>
    <row r="1046688" spans="1:1">
      <c r="A1046688" s="19"/>
    </row>
    <row r="1046689" spans="1:1">
      <c r="A1046689" s="19"/>
    </row>
    <row r="1046690" spans="1:1">
      <c r="A1046690" s="19"/>
    </row>
    <row r="1046691" spans="1:1">
      <c r="A1046691" s="19"/>
    </row>
    <row r="1046692" spans="1:1">
      <c r="A1046692" s="19"/>
    </row>
    <row r="1046693" spans="1:1">
      <c r="A1046693" s="19"/>
    </row>
    <row r="1046694" spans="1:1">
      <c r="A1046694" s="19"/>
    </row>
    <row r="1046695" spans="1:1">
      <c r="A1046695" s="19"/>
    </row>
    <row r="1046696" spans="1:1">
      <c r="A1046696" s="19"/>
    </row>
    <row r="1046697" spans="1:1">
      <c r="A1046697" s="19"/>
    </row>
    <row r="1046698" spans="1:1">
      <c r="A1046698" s="19"/>
    </row>
    <row r="1046699" spans="1:1">
      <c r="A1046699" s="19"/>
    </row>
    <row r="1046700" spans="1:1">
      <c r="A1046700" s="19"/>
    </row>
    <row r="1046701" spans="1:1">
      <c r="A1046701" s="19"/>
    </row>
    <row r="1046702" spans="1:1">
      <c r="A1046702" s="19"/>
    </row>
    <row r="1046703" spans="1:1">
      <c r="A1046703" s="19"/>
    </row>
    <row r="1046704" spans="1:1">
      <c r="A1046704" s="19"/>
    </row>
    <row r="1046705" spans="1:1">
      <c r="A1046705" s="19"/>
    </row>
    <row r="1046706" spans="1:1">
      <c r="A1046706" s="19"/>
    </row>
    <row r="1046707" spans="1:1">
      <c r="A1046707" s="19"/>
    </row>
    <row r="1046708" spans="1:1">
      <c r="A1046708" s="19"/>
    </row>
    <row r="1046709" spans="1:1">
      <c r="A1046709" s="19"/>
    </row>
    <row r="1046710" spans="1:1">
      <c r="A1046710" s="19"/>
    </row>
    <row r="1046711" spans="1:1">
      <c r="A1046711" s="19"/>
    </row>
    <row r="1046712" spans="1:1">
      <c r="A1046712" s="19"/>
    </row>
    <row r="1046713" spans="1:1">
      <c r="A1046713" s="19"/>
    </row>
    <row r="1046714" spans="1:1">
      <c r="A1046714" s="19"/>
    </row>
    <row r="1046715" spans="1:1">
      <c r="A1046715" s="19"/>
    </row>
    <row r="1046716" spans="1:1">
      <c r="A1046716" s="19"/>
    </row>
    <row r="1046717" spans="1:1">
      <c r="A1046717" s="19"/>
    </row>
    <row r="1046718" spans="1:1">
      <c r="A1046718" s="19"/>
    </row>
    <row r="1046719" spans="1:1">
      <c r="A1046719" s="19"/>
    </row>
    <row r="1046720" spans="1:1">
      <c r="A1046720" s="19"/>
    </row>
    <row r="1046721" spans="1:1">
      <c r="A1046721" s="19"/>
    </row>
    <row r="1046722" spans="1:1">
      <c r="A1046722" s="19"/>
    </row>
    <row r="1046723" spans="1:1">
      <c r="A1046723" s="19"/>
    </row>
    <row r="1046724" spans="1:1">
      <c r="A1046724" s="19"/>
    </row>
    <row r="1046725" spans="1:1">
      <c r="A1046725" s="19"/>
    </row>
    <row r="1046726" spans="1:1">
      <c r="A1046726" s="19"/>
    </row>
    <row r="1046727" spans="1:1">
      <c r="A1046727" s="19"/>
    </row>
    <row r="1046728" spans="1:1">
      <c r="A1046728" s="19"/>
    </row>
    <row r="1046729" spans="1:1">
      <c r="A1046729" s="19"/>
    </row>
    <row r="1046730" spans="1:1">
      <c r="A1046730" s="19"/>
    </row>
    <row r="1046731" spans="1:1">
      <c r="A1046731" s="19"/>
    </row>
    <row r="1046732" spans="1:1">
      <c r="A1046732" s="19"/>
    </row>
    <row r="1046733" spans="1:1">
      <c r="A1046733" s="19"/>
    </row>
    <row r="1046734" spans="1:1">
      <c r="A1046734" s="19"/>
    </row>
    <row r="1046735" spans="1:1">
      <c r="A1046735" s="19"/>
    </row>
    <row r="1046736" spans="1:1">
      <c r="A1046736" s="19"/>
    </row>
    <row r="1046737" spans="1:1">
      <c r="A1046737" s="19"/>
    </row>
    <row r="1046738" spans="1:1">
      <c r="A1046738" s="19"/>
    </row>
    <row r="1046739" spans="1:1">
      <c r="A1046739" s="19"/>
    </row>
    <row r="1046740" spans="1:1">
      <c r="A1046740" s="19"/>
    </row>
    <row r="1046741" spans="1:1">
      <c r="A1046741" s="19"/>
    </row>
    <row r="1046742" spans="1:1">
      <c r="A1046742" s="19"/>
    </row>
    <row r="1046743" spans="1:1">
      <c r="A1046743" s="19"/>
    </row>
    <row r="1046744" spans="1:1">
      <c r="A1046744" s="19"/>
    </row>
    <row r="1046745" spans="1:1">
      <c r="A1046745" s="19"/>
    </row>
    <row r="1046746" spans="1:1">
      <c r="A1046746" s="19"/>
    </row>
    <row r="1046747" spans="1:1">
      <c r="A1046747" s="19"/>
    </row>
    <row r="1046748" spans="1:1">
      <c r="A1046748" s="19"/>
    </row>
    <row r="1046749" spans="1:1">
      <c r="A1046749" s="19"/>
    </row>
    <row r="1046750" spans="1:1">
      <c r="A1046750" s="19"/>
    </row>
    <row r="1046751" spans="1:1">
      <c r="A1046751" s="19"/>
    </row>
    <row r="1046752" spans="1:1">
      <c r="A1046752" s="19"/>
    </row>
    <row r="1046753" spans="1:1">
      <c r="A1046753" s="19"/>
    </row>
    <row r="1046754" spans="1:1">
      <c r="A1046754" s="19"/>
    </row>
    <row r="1046755" spans="1:1">
      <c r="A1046755" s="19"/>
    </row>
    <row r="1046756" spans="1:1">
      <c r="A1046756" s="19"/>
    </row>
    <row r="1046757" spans="1:1">
      <c r="A1046757" s="19"/>
    </row>
    <row r="1046758" spans="1:1">
      <c r="A1046758" s="19"/>
    </row>
    <row r="1046759" spans="1:1">
      <c r="A1046759" s="19"/>
    </row>
    <row r="1046760" spans="1:1">
      <c r="A1046760" s="19"/>
    </row>
    <row r="1046761" spans="1:1">
      <c r="A1046761" s="19"/>
    </row>
    <row r="1046762" spans="1:1">
      <c r="A1046762" s="19"/>
    </row>
    <row r="1046763" spans="1:1">
      <c r="A1046763" s="19"/>
    </row>
    <row r="1046764" spans="1:1">
      <c r="A1046764" s="19"/>
    </row>
    <row r="1046765" spans="1:1">
      <c r="A1046765" s="19"/>
    </row>
    <row r="1046766" spans="1:1">
      <c r="A1046766" s="19"/>
    </row>
    <row r="1046767" spans="1:1">
      <c r="A1046767" s="19"/>
    </row>
    <row r="1046768" spans="1:1">
      <c r="A1046768" s="19"/>
    </row>
    <row r="1046769" spans="1:1">
      <c r="A1046769" s="19"/>
    </row>
    <row r="1046770" spans="1:1">
      <c r="A1046770" s="19"/>
    </row>
    <row r="1046771" spans="1:1">
      <c r="A1046771" s="19"/>
    </row>
    <row r="1046772" spans="1:1">
      <c r="A1046772" s="19"/>
    </row>
    <row r="1046773" spans="1:1">
      <c r="A1046773" s="19"/>
    </row>
    <row r="1046774" spans="1:1">
      <c r="A1046774" s="19"/>
    </row>
    <row r="1046775" spans="1:1">
      <c r="A1046775" s="19"/>
    </row>
    <row r="1046776" spans="1:1">
      <c r="A1046776" s="19"/>
    </row>
    <row r="1046777" spans="1:1">
      <c r="A1046777" s="19"/>
    </row>
    <row r="1046778" spans="1:1">
      <c r="A1046778" s="19"/>
    </row>
    <row r="1046779" spans="1:1">
      <c r="A1046779" s="19"/>
    </row>
    <row r="1046780" spans="1:1">
      <c r="A1046780" s="19"/>
    </row>
    <row r="1046781" spans="1:1">
      <c r="A1046781" s="19"/>
    </row>
    <row r="1046782" spans="1:1">
      <c r="A1046782" s="19"/>
    </row>
    <row r="1046783" spans="1:1">
      <c r="A1046783" s="19"/>
    </row>
    <row r="1046784" spans="1:1">
      <c r="A1046784" s="19"/>
    </row>
    <row r="1046785" spans="1:1">
      <c r="A1046785" s="19"/>
    </row>
    <row r="1046786" spans="1:1">
      <c r="A1046786" s="19"/>
    </row>
    <row r="1046787" spans="1:1">
      <c r="A1046787" s="19"/>
    </row>
    <row r="1046788" spans="1:1">
      <c r="A1046788" s="19"/>
    </row>
    <row r="1046789" spans="1:1">
      <c r="A1046789" s="19"/>
    </row>
    <row r="1046790" spans="1:1">
      <c r="A1046790" s="19"/>
    </row>
    <row r="1046791" spans="1:1">
      <c r="A1046791" s="19"/>
    </row>
    <row r="1046792" spans="1:1">
      <c r="A1046792" s="19"/>
    </row>
    <row r="1046793" spans="1:1">
      <c r="A1046793" s="19"/>
    </row>
    <row r="1046794" spans="1:1">
      <c r="A1046794" s="19"/>
    </row>
    <row r="1046795" spans="1:1">
      <c r="A1046795" s="19"/>
    </row>
    <row r="1046796" spans="1:1">
      <c r="A1046796" s="19"/>
    </row>
    <row r="1046797" spans="1:1">
      <c r="A1046797" s="19"/>
    </row>
    <row r="1046798" spans="1:1">
      <c r="A1046798" s="19"/>
    </row>
    <row r="1046799" spans="1:1">
      <c r="A1046799" s="19"/>
    </row>
    <row r="1046800" spans="1:1">
      <c r="A1046800" s="19"/>
    </row>
    <row r="1046801" spans="1:1">
      <c r="A1046801" s="19"/>
    </row>
    <row r="1046802" spans="1:1">
      <c r="A1046802" s="19"/>
    </row>
    <row r="1046803" spans="1:1">
      <c r="A1046803" s="19"/>
    </row>
    <row r="1046804" spans="1:1">
      <c r="A1046804" s="19"/>
    </row>
    <row r="1046805" spans="1:1">
      <c r="A1046805" s="19"/>
    </row>
    <row r="1046806" spans="1:1">
      <c r="A1046806" s="19"/>
    </row>
    <row r="1046807" spans="1:1">
      <c r="A1046807" s="19"/>
    </row>
    <row r="1046808" spans="1:1">
      <c r="A1046808" s="19"/>
    </row>
    <row r="1046809" spans="1:1">
      <c r="A1046809" s="19"/>
    </row>
    <row r="1046810" spans="1:1">
      <c r="A1046810" s="19"/>
    </row>
    <row r="1046811" spans="1:1">
      <c r="A1046811" s="19"/>
    </row>
    <row r="1046812" spans="1:1">
      <c r="A1046812" s="19"/>
    </row>
    <row r="1046813" spans="1:1">
      <c r="A1046813" s="19"/>
    </row>
    <row r="1046814" spans="1:1">
      <c r="A1046814" s="19"/>
    </row>
    <row r="1046815" spans="1:1">
      <c r="A1046815" s="19"/>
    </row>
    <row r="1046816" spans="1:1">
      <c r="A1046816" s="19"/>
    </row>
    <row r="1046817" spans="1:1">
      <c r="A1046817" s="19"/>
    </row>
    <row r="1046818" spans="1:1">
      <c r="A1046818" s="19"/>
    </row>
    <row r="1046819" spans="1:1">
      <c r="A1046819" s="19"/>
    </row>
    <row r="1046820" spans="1:1">
      <c r="A1046820" s="19"/>
    </row>
    <row r="1046821" spans="1:1">
      <c r="A1046821" s="19"/>
    </row>
    <row r="1046822" spans="1:1">
      <c r="A1046822" s="19"/>
    </row>
    <row r="1046823" spans="1:1">
      <c r="A1046823" s="19"/>
    </row>
    <row r="1046824" spans="1:1">
      <c r="A1046824" s="19"/>
    </row>
    <row r="1046825" spans="1:1">
      <c r="A1046825" s="19"/>
    </row>
    <row r="1046826" spans="1:1">
      <c r="A1046826" s="19"/>
    </row>
    <row r="1046827" spans="1:1">
      <c r="A1046827" s="19"/>
    </row>
    <row r="1046828" spans="1:1">
      <c r="A1046828" s="19"/>
    </row>
    <row r="1046829" spans="1:1">
      <c r="A1046829" s="19"/>
    </row>
    <row r="1046830" spans="1:1">
      <c r="A1046830" s="19"/>
    </row>
    <row r="1046831" spans="1:1">
      <c r="A1046831" s="19"/>
    </row>
    <row r="1046832" spans="1:1">
      <c r="A1046832" s="19"/>
    </row>
    <row r="1046833" spans="1:1">
      <c r="A1046833" s="19"/>
    </row>
    <row r="1046834" spans="1:1">
      <c r="A1046834" s="19"/>
    </row>
    <row r="1046835" spans="1:1">
      <c r="A1046835" s="19"/>
    </row>
    <row r="1046836" spans="1:1">
      <c r="A1046836" s="19"/>
    </row>
    <row r="1046837" spans="1:1">
      <c r="A1046837" s="19"/>
    </row>
    <row r="1046838" spans="1:1">
      <c r="A1046838" s="19"/>
    </row>
    <row r="1046839" spans="1:1">
      <c r="A1046839" s="19"/>
    </row>
    <row r="1046840" spans="1:1">
      <c r="A1046840" s="19"/>
    </row>
    <row r="1046841" spans="1:1">
      <c r="A1046841" s="19"/>
    </row>
    <row r="1046842" spans="1:1">
      <c r="A1046842" s="19"/>
    </row>
    <row r="1046843" spans="1:1">
      <c r="A1046843" s="19"/>
    </row>
    <row r="1046844" spans="1:1">
      <c r="A1046844" s="19"/>
    </row>
    <row r="1046845" spans="1:1">
      <c r="A1046845" s="19"/>
    </row>
    <row r="1046846" spans="1:1">
      <c r="A1046846" s="19"/>
    </row>
    <row r="1046847" spans="1:1">
      <c r="A1046847" s="19"/>
    </row>
    <row r="1046848" spans="1:1">
      <c r="A1046848" s="19"/>
    </row>
    <row r="1046849" spans="1:1">
      <c r="A1046849" s="19"/>
    </row>
    <row r="1046850" spans="1:1">
      <c r="A1046850" s="19"/>
    </row>
    <row r="1046851" spans="1:1">
      <c r="A1046851" s="19"/>
    </row>
    <row r="1046852" spans="1:1">
      <c r="A1046852" s="19"/>
    </row>
    <row r="1046853" spans="1:1">
      <c r="A1046853" s="19"/>
    </row>
    <row r="1046854" spans="1:1">
      <c r="A1046854" s="19"/>
    </row>
    <row r="1046855" spans="1:1">
      <c r="A1046855" s="19"/>
    </row>
    <row r="1046856" spans="1:1">
      <c r="A1046856" s="19"/>
    </row>
    <row r="1046857" spans="1:1">
      <c r="A1046857" s="19"/>
    </row>
    <row r="1046858" spans="1:1">
      <c r="A1046858" s="19"/>
    </row>
    <row r="1046859" spans="1:1">
      <c r="A1046859" s="19"/>
    </row>
    <row r="1046860" spans="1:1">
      <c r="A1046860" s="19"/>
    </row>
    <row r="1046861" spans="1:1">
      <c r="A1046861" s="19"/>
    </row>
    <row r="1046862" spans="1:1">
      <c r="A1046862" s="19"/>
    </row>
    <row r="1046863" spans="1:1">
      <c r="A1046863" s="19"/>
    </row>
    <row r="1046864" spans="1:1">
      <c r="A1046864" s="19"/>
    </row>
    <row r="1046865" spans="1:1">
      <c r="A1046865" s="19"/>
    </row>
    <row r="1046866" spans="1:1">
      <c r="A1046866" s="19"/>
    </row>
    <row r="1046867" spans="1:1">
      <c r="A1046867" s="19"/>
    </row>
    <row r="1046868" spans="1:1">
      <c r="A1046868" s="19"/>
    </row>
    <row r="1046869" spans="1:1">
      <c r="A1046869" s="19"/>
    </row>
    <row r="1046870" spans="1:1">
      <c r="A1046870" s="19"/>
    </row>
    <row r="1046871" spans="1:1">
      <c r="A1046871" s="19"/>
    </row>
    <row r="1046872" spans="1:1">
      <c r="A1046872" s="19"/>
    </row>
    <row r="1046873" spans="1:1">
      <c r="A1046873" s="19"/>
    </row>
    <row r="1046874" spans="1:1">
      <c r="A1046874" s="19"/>
    </row>
    <row r="1046875" spans="1:1">
      <c r="A1046875" s="19"/>
    </row>
    <row r="1046876" spans="1:1">
      <c r="A1046876" s="19"/>
    </row>
    <row r="1046877" spans="1:1">
      <c r="A1046877" s="19"/>
    </row>
    <row r="1046878" spans="1:1">
      <c r="A1046878" s="19"/>
    </row>
    <row r="1046879" spans="1:1">
      <c r="A1046879" s="19"/>
    </row>
    <row r="1046880" spans="1:1">
      <c r="A1046880" s="19"/>
    </row>
    <row r="1046881" spans="1:1">
      <c r="A1046881" s="19"/>
    </row>
    <row r="1046882" spans="1:1">
      <c r="A1046882" s="19"/>
    </row>
    <row r="1046883" spans="1:1">
      <c r="A1046883" s="19"/>
    </row>
    <row r="1046884" spans="1:1">
      <c r="A1046884" s="19"/>
    </row>
    <row r="1046885" spans="1:1">
      <c r="A1046885" s="19"/>
    </row>
    <row r="1046886" spans="1:1">
      <c r="A1046886" s="19"/>
    </row>
    <row r="1046887" spans="1:1">
      <c r="A1046887" s="19"/>
    </row>
    <row r="1046888" spans="1:1">
      <c r="A1046888" s="19"/>
    </row>
    <row r="1046889" spans="1:1">
      <c r="A1046889" s="19"/>
    </row>
    <row r="1046890" spans="1:1">
      <c r="A1046890" s="19"/>
    </row>
    <row r="1046891" spans="1:1">
      <c r="A1046891" s="19"/>
    </row>
    <row r="1046892" spans="1:1">
      <c r="A1046892" s="19"/>
    </row>
    <row r="1046893" spans="1:1">
      <c r="A1046893" s="19"/>
    </row>
    <row r="1046894" spans="1:1">
      <c r="A1046894" s="19"/>
    </row>
    <row r="1046895" spans="1:1">
      <c r="A1046895" s="19"/>
    </row>
    <row r="1046896" spans="1:1">
      <c r="A1046896" s="19"/>
    </row>
    <row r="1046897" spans="1:1">
      <c r="A1046897" s="19"/>
    </row>
    <row r="1046898" spans="1:1">
      <c r="A1046898" s="19"/>
    </row>
    <row r="1046899" spans="1:1">
      <c r="A1046899" s="19"/>
    </row>
    <row r="1046900" spans="1:1">
      <c r="A1046900" s="19"/>
    </row>
    <row r="1046901" spans="1:1">
      <c r="A1046901" s="19"/>
    </row>
    <row r="1046902" spans="1:1">
      <c r="A1046902" s="19"/>
    </row>
    <row r="1046903" spans="1:1">
      <c r="A1046903" s="19"/>
    </row>
    <row r="1046904" spans="1:1">
      <c r="A1046904" s="19"/>
    </row>
    <row r="1046905" spans="1:1">
      <c r="A1046905" s="19"/>
    </row>
    <row r="1046906" spans="1:1">
      <c r="A1046906" s="19"/>
    </row>
    <row r="1046907" spans="1:1">
      <c r="A1046907" s="19"/>
    </row>
    <row r="1046908" spans="1:1">
      <c r="A1046908" s="19"/>
    </row>
    <row r="1046909" spans="1:1">
      <c r="A1046909" s="19"/>
    </row>
    <row r="1046910" spans="1:1">
      <c r="A1046910" s="19"/>
    </row>
    <row r="1046911" spans="1:1">
      <c r="A1046911" s="19"/>
    </row>
    <row r="1046912" spans="1:1">
      <c r="A1046912" s="19"/>
    </row>
    <row r="1046913" spans="1:1">
      <c r="A1046913" s="19"/>
    </row>
    <row r="1046914" spans="1:1">
      <c r="A1046914" s="19"/>
    </row>
    <row r="1046915" spans="1:1">
      <c r="A1046915" s="19"/>
    </row>
    <row r="1046916" spans="1:1">
      <c r="A1046916" s="19"/>
    </row>
    <row r="1046917" spans="1:1">
      <c r="A1046917" s="19"/>
    </row>
    <row r="1046918" spans="1:1">
      <c r="A1046918" s="19"/>
    </row>
    <row r="1046919" spans="1:1">
      <c r="A1046919" s="19"/>
    </row>
    <row r="1046920" spans="1:1">
      <c r="A1046920" s="19"/>
    </row>
    <row r="1046921" spans="1:1">
      <c r="A1046921" s="19"/>
    </row>
    <row r="1046922" spans="1:1">
      <c r="A1046922" s="19"/>
    </row>
    <row r="1046923" spans="1:1">
      <c r="A1046923" s="19"/>
    </row>
    <row r="1046924" spans="1:1">
      <c r="A1046924" s="19"/>
    </row>
    <row r="1046925" spans="1:1">
      <c r="A1046925" s="19"/>
    </row>
    <row r="1046926" spans="1:1">
      <c r="A1046926" s="19"/>
    </row>
    <row r="1046927" spans="1:1">
      <c r="A1046927" s="19"/>
    </row>
    <row r="1046928" spans="1:1">
      <c r="A1046928" s="19"/>
    </row>
    <row r="1046929" spans="1:1">
      <c r="A1046929" s="19"/>
    </row>
    <row r="1046930" spans="1:1">
      <c r="A1046930" s="19"/>
    </row>
    <row r="1046931" spans="1:1">
      <c r="A1046931" s="19"/>
    </row>
    <row r="1046932" spans="1:1">
      <c r="A1046932" s="19"/>
    </row>
    <row r="1046933" spans="1:1">
      <c r="A1046933" s="19"/>
    </row>
    <row r="1046934" spans="1:1">
      <c r="A1046934" s="19"/>
    </row>
    <row r="1046935" spans="1:1">
      <c r="A1046935" s="19"/>
    </row>
    <row r="1046936" spans="1:1">
      <c r="A1046936" s="19"/>
    </row>
    <row r="1046937" spans="1:1">
      <c r="A1046937" s="19"/>
    </row>
    <row r="1046938" spans="1:1">
      <c r="A1046938" s="19"/>
    </row>
    <row r="1046939" spans="1:1">
      <c r="A1046939" s="19"/>
    </row>
    <row r="1046940" spans="1:1">
      <c r="A1046940" s="19"/>
    </row>
    <row r="1046941" spans="1:1">
      <c r="A1046941" s="19"/>
    </row>
    <row r="1046942" spans="1:1">
      <c r="A1046942" s="19"/>
    </row>
    <row r="1046943" spans="1:1">
      <c r="A1046943" s="19"/>
    </row>
    <row r="1046944" spans="1:1">
      <c r="A1046944" s="19"/>
    </row>
    <row r="1046945" spans="1:1">
      <c r="A1046945" s="19"/>
    </row>
    <row r="1046946" spans="1:1">
      <c r="A1046946" s="19"/>
    </row>
    <row r="1046947" spans="1:1">
      <c r="A1046947" s="19"/>
    </row>
    <row r="1046948" spans="1:1">
      <c r="A1046948" s="19"/>
    </row>
    <row r="1046949" spans="1:1">
      <c r="A1046949" s="19"/>
    </row>
    <row r="1046950" spans="1:1">
      <c r="A1046950" s="19"/>
    </row>
    <row r="1046951" spans="1:1">
      <c r="A1046951" s="19"/>
    </row>
    <row r="1046952" spans="1:1">
      <c r="A1046952" s="19"/>
    </row>
    <row r="1046953" spans="1:1">
      <c r="A1046953" s="19"/>
    </row>
    <row r="1046954" spans="1:1">
      <c r="A1046954" s="19"/>
    </row>
    <row r="1046955" spans="1:1">
      <c r="A1046955" s="19"/>
    </row>
    <row r="1046956" spans="1:1">
      <c r="A1046956" s="19"/>
    </row>
    <row r="1046957" spans="1:1">
      <c r="A1046957" s="19"/>
    </row>
    <row r="1046958" spans="1:1">
      <c r="A1046958" s="19"/>
    </row>
    <row r="1046959" spans="1:1">
      <c r="A1046959" s="19"/>
    </row>
    <row r="1046960" spans="1:1">
      <c r="A1046960" s="19"/>
    </row>
    <row r="1046961" spans="1:1">
      <c r="A1046961" s="19"/>
    </row>
    <row r="1046962" spans="1:1">
      <c r="A1046962" s="19"/>
    </row>
    <row r="1046963" spans="1:1">
      <c r="A1046963" s="19"/>
    </row>
    <row r="1046964" spans="1:1">
      <c r="A1046964" s="19"/>
    </row>
    <row r="1046965" spans="1:1">
      <c r="A1046965" s="19"/>
    </row>
    <row r="1046966" spans="1:1">
      <c r="A1046966" s="19"/>
    </row>
    <row r="1046967" spans="1:1">
      <c r="A1046967" s="19"/>
    </row>
    <row r="1046968" spans="1:1">
      <c r="A1046968" s="19"/>
    </row>
    <row r="1046969" spans="1:1">
      <c r="A1046969" s="19"/>
    </row>
    <row r="1046970" spans="1:1">
      <c r="A1046970" s="19"/>
    </row>
    <row r="1046971" spans="1:1">
      <c r="A1046971" s="19"/>
    </row>
    <row r="1046972" spans="1:1">
      <c r="A1046972" s="19"/>
    </row>
    <row r="1046973" spans="1:1">
      <c r="A1046973" s="19"/>
    </row>
    <row r="1046974" spans="1:1">
      <c r="A1046974" s="19"/>
    </row>
    <row r="1046975" spans="1:1">
      <c r="A1046975" s="19"/>
    </row>
    <row r="1046976" spans="1:1">
      <c r="A1046976" s="19"/>
    </row>
    <row r="1046977" spans="1:1">
      <c r="A1046977" s="19"/>
    </row>
    <row r="1046978" spans="1:1">
      <c r="A1046978" s="19"/>
    </row>
    <row r="1046979" spans="1:1">
      <c r="A1046979" s="19"/>
    </row>
    <row r="1046980" spans="1:1">
      <c r="A1046980" s="19"/>
    </row>
    <row r="1046981" spans="1:1">
      <c r="A1046981" s="19"/>
    </row>
    <row r="1046982" spans="1:1">
      <c r="A1046982" s="19"/>
    </row>
    <row r="1046983" spans="1:1">
      <c r="A1046983" s="19"/>
    </row>
    <row r="1046984" spans="1:1">
      <c r="A1046984" s="19"/>
    </row>
    <row r="1046985" spans="1:1">
      <c r="A1046985" s="19"/>
    </row>
    <row r="1046986" spans="1:1">
      <c r="A1046986" s="19"/>
    </row>
    <row r="1046987" spans="1:1">
      <c r="A1046987" s="19"/>
    </row>
    <row r="1046988" spans="1:1">
      <c r="A1046988" s="19"/>
    </row>
    <row r="1046989" spans="1:1">
      <c r="A1046989" s="19"/>
    </row>
    <row r="1046990" spans="1:1">
      <c r="A1046990" s="19"/>
    </row>
    <row r="1046991" spans="1:1">
      <c r="A1046991" s="19"/>
    </row>
    <row r="1046992" spans="1:1">
      <c r="A1046992" s="19"/>
    </row>
    <row r="1046993" spans="1:1">
      <c r="A1046993" s="19"/>
    </row>
    <row r="1046994" spans="1:1">
      <c r="A1046994" s="19"/>
    </row>
    <row r="1046995" spans="1:1">
      <c r="A1046995" s="19"/>
    </row>
    <row r="1046996" spans="1:1">
      <c r="A1046996" s="19"/>
    </row>
    <row r="1046997" spans="1:1">
      <c r="A1046997" s="19"/>
    </row>
    <row r="1046998" spans="1:1">
      <c r="A1046998" s="19"/>
    </row>
    <row r="1046999" spans="1:1">
      <c r="A1046999" s="19"/>
    </row>
    <row r="1047000" spans="1:1">
      <c r="A1047000" s="19"/>
    </row>
    <row r="1047001" spans="1:1">
      <c r="A1047001" s="19"/>
    </row>
    <row r="1047002" spans="1:1">
      <c r="A1047002" s="19"/>
    </row>
    <row r="1047003" spans="1:1">
      <c r="A1047003" s="19"/>
    </row>
    <row r="1047004" spans="1:1">
      <c r="A1047004" s="19"/>
    </row>
    <row r="1047005" spans="1:1">
      <c r="A1047005" s="19"/>
    </row>
    <row r="1047006" spans="1:1">
      <c r="A1047006" s="19"/>
    </row>
    <row r="1047007" spans="1:1">
      <c r="A1047007" s="19"/>
    </row>
    <row r="1047008" spans="1:1">
      <c r="A1047008" s="19"/>
    </row>
    <row r="1047009" spans="1:1">
      <c r="A1047009" s="19"/>
    </row>
    <row r="1047010" spans="1:1">
      <c r="A1047010" s="19"/>
    </row>
    <row r="1047011" spans="1:1">
      <c r="A1047011" s="19"/>
    </row>
    <row r="1047012" spans="1:1">
      <c r="A1047012" s="19"/>
    </row>
    <row r="1047013" spans="1:1">
      <c r="A1047013" s="19"/>
    </row>
    <row r="1047014" spans="1:1">
      <c r="A1047014" s="19"/>
    </row>
    <row r="1047015" spans="1:1">
      <c r="A1047015" s="19"/>
    </row>
    <row r="1047016" spans="1:1">
      <c r="A1047016" s="19"/>
    </row>
    <row r="1047017" spans="1:1">
      <c r="A1047017" s="19"/>
    </row>
    <row r="1047018" spans="1:1">
      <c r="A1047018" s="19"/>
    </row>
    <row r="1047019" spans="1:1">
      <c r="A1047019" s="19"/>
    </row>
    <row r="1047020" spans="1:1">
      <c r="A1047020" s="19"/>
    </row>
    <row r="1047021" spans="1:1">
      <c r="A1047021" s="19"/>
    </row>
    <row r="1047022" spans="1:1">
      <c r="A1047022" s="19"/>
    </row>
    <row r="1047023" spans="1:1">
      <c r="A1047023" s="19"/>
    </row>
    <row r="1047024" spans="1:1">
      <c r="A1047024" s="19"/>
    </row>
    <row r="1047025" spans="1:1">
      <c r="A1047025" s="19"/>
    </row>
    <row r="1047026" spans="1:1">
      <c r="A1047026" s="19"/>
    </row>
    <row r="1047027" spans="1:1">
      <c r="A1047027" s="19"/>
    </row>
    <row r="1047028" spans="1:1">
      <c r="A1047028" s="19"/>
    </row>
    <row r="1047029" spans="1:1">
      <c r="A1047029" s="19"/>
    </row>
    <row r="1047030" spans="1:1">
      <c r="A1047030" s="19"/>
    </row>
    <row r="1047031" spans="1:1">
      <c r="A1047031" s="19"/>
    </row>
    <row r="1047032" spans="1:1">
      <c r="A1047032" s="19"/>
    </row>
    <row r="1047033" spans="1:1">
      <c r="A1047033" s="19"/>
    </row>
    <row r="1047034" spans="1:1">
      <c r="A1047034" s="19"/>
    </row>
    <row r="1047035" spans="1:1">
      <c r="A1047035" s="19"/>
    </row>
    <row r="1047036" spans="1:1">
      <c r="A1047036" s="19"/>
    </row>
    <row r="1047037" spans="1:1">
      <c r="A1047037" s="19"/>
    </row>
    <row r="1047038" spans="1:1">
      <c r="A1047038" s="19"/>
    </row>
    <row r="1047039" spans="1:1">
      <c r="A1047039" s="19"/>
    </row>
    <row r="1047040" spans="1:1">
      <c r="A1047040" s="19"/>
    </row>
    <row r="1047041" spans="1:1">
      <c r="A1047041" s="19"/>
    </row>
    <row r="1047042" spans="1:1">
      <c r="A1047042" s="19"/>
    </row>
    <row r="1047043" spans="1:1">
      <c r="A1047043" s="19"/>
    </row>
    <row r="1047044" spans="1:1">
      <c r="A1047044" s="19"/>
    </row>
    <row r="1047045" spans="1:1">
      <c r="A1047045" s="19"/>
    </row>
    <row r="1047046" spans="1:1">
      <c r="A1047046" s="19"/>
    </row>
    <row r="1047047" spans="1:1">
      <c r="A1047047" s="19"/>
    </row>
    <row r="1047048" spans="1:1">
      <c r="A1047048" s="19"/>
    </row>
    <row r="1047049" spans="1:1">
      <c r="A1047049" s="19"/>
    </row>
    <row r="1047050" spans="1:1">
      <c r="A1047050" s="19"/>
    </row>
    <row r="1047051" spans="1:1">
      <c r="A1047051" s="19"/>
    </row>
    <row r="1047052" spans="1:1">
      <c r="A1047052" s="19"/>
    </row>
    <row r="1047053" spans="1:1">
      <c r="A1047053" s="19"/>
    </row>
    <row r="1047054" spans="1:1">
      <c r="A1047054" s="19"/>
    </row>
    <row r="1047055" spans="1:1">
      <c r="A1047055" s="19"/>
    </row>
    <row r="1047056" spans="1:1">
      <c r="A1047056" s="19"/>
    </row>
    <row r="1047057" spans="1:1">
      <c r="A1047057" s="19"/>
    </row>
    <row r="1047058" spans="1:1">
      <c r="A1047058" s="19"/>
    </row>
    <row r="1047059" spans="1:1">
      <c r="A1047059" s="19"/>
    </row>
    <row r="1047060" spans="1:1">
      <c r="A1047060" s="19"/>
    </row>
    <row r="1047061" spans="1:1">
      <c r="A1047061" s="19"/>
    </row>
    <row r="1047062" spans="1:1">
      <c r="A1047062" s="19"/>
    </row>
    <row r="1047063" spans="1:1">
      <c r="A1047063" s="19"/>
    </row>
    <row r="1047064" spans="1:1">
      <c r="A1047064" s="19"/>
    </row>
    <row r="1047065" spans="1:1">
      <c r="A1047065" s="19"/>
    </row>
    <row r="1047066" spans="1:1">
      <c r="A1047066" s="19"/>
    </row>
    <row r="1047067" spans="1:1">
      <c r="A1047067" s="19"/>
    </row>
    <row r="1047068" spans="1:1">
      <c r="A1047068" s="19"/>
    </row>
    <row r="1047069" spans="1:1">
      <c r="A1047069" s="19"/>
    </row>
    <row r="1047070" spans="1:1">
      <c r="A1047070" s="19"/>
    </row>
    <row r="1047071" spans="1:1">
      <c r="A1047071" s="19"/>
    </row>
    <row r="1047072" spans="1:1">
      <c r="A1047072" s="19"/>
    </row>
    <row r="1047073" spans="1:1">
      <c r="A1047073" s="19"/>
    </row>
    <row r="1047074" spans="1:1">
      <c r="A1047074" s="19"/>
    </row>
    <row r="1047075" spans="1:1">
      <c r="A1047075" s="19"/>
    </row>
    <row r="1047076" spans="1:1">
      <c r="A1047076" s="19"/>
    </row>
    <row r="1047077" spans="1:1">
      <c r="A1047077" s="19"/>
    </row>
    <row r="1047078" spans="1:1">
      <c r="A1047078" s="19"/>
    </row>
    <row r="1047079" spans="1:1">
      <c r="A1047079" s="19"/>
    </row>
    <row r="1047080" spans="1:1">
      <c r="A1047080" s="19"/>
    </row>
    <row r="1047081" spans="1:1">
      <c r="A1047081" s="19"/>
    </row>
    <row r="1047082" spans="1:1">
      <c r="A1047082" s="19"/>
    </row>
    <row r="1047083" spans="1:1">
      <c r="A1047083" s="19"/>
    </row>
    <row r="1047084" spans="1:1">
      <c r="A1047084" s="19"/>
    </row>
    <row r="1047085" spans="1:1">
      <c r="A1047085" s="19"/>
    </row>
    <row r="1047086" spans="1:1">
      <c r="A1047086" s="19"/>
    </row>
    <row r="1047087" spans="1:1">
      <c r="A1047087" s="19"/>
    </row>
    <row r="1047088" spans="1:1">
      <c r="A1047088" s="19"/>
    </row>
    <row r="1047089" spans="1:1">
      <c r="A1047089" s="19"/>
    </row>
    <row r="1047090" spans="1:1">
      <c r="A1047090" s="19"/>
    </row>
    <row r="1047091" spans="1:1">
      <c r="A1047091" s="19"/>
    </row>
    <row r="1047092" spans="1:1">
      <c r="A1047092" s="19"/>
    </row>
    <row r="1047093" spans="1:1">
      <c r="A1047093" s="19"/>
    </row>
    <row r="1047094" spans="1:1">
      <c r="A1047094" s="19"/>
    </row>
    <row r="1047095" spans="1:1">
      <c r="A1047095" s="19"/>
    </row>
    <row r="1047096" spans="1:1">
      <c r="A1047096" s="19"/>
    </row>
    <row r="1047097" spans="1:1">
      <c r="A1047097" s="19"/>
    </row>
    <row r="1047098" spans="1:1">
      <c r="A1047098" s="19"/>
    </row>
    <row r="1047099" spans="1:1">
      <c r="A1047099" s="19"/>
    </row>
    <row r="1047100" spans="1:1">
      <c r="A1047100" s="19"/>
    </row>
    <row r="1047101" spans="1:1">
      <c r="A1047101" s="19"/>
    </row>
    <row r="1047102" spans="1:1">
      <c r="A1047102" s="19"/>
    </row>
    <row r="1047103" spans="1:1">
      <c r="A1047103" s="19"/>
    </row>
    <row r="1047104" spans="1:1">
      <c r="A1047104" s="19"/>
    </row>
    <row r="1047105" spans="1:1">
      <c r="A1047105" s="19"/>
    </row>
    <row r="1047106" spans="1:1">
      <c r="A1047106" s="19"/>
    </row>
    <row r="1047107" spans="1:1">
      <c r="A1047107" s="19"/>
    </row>
    <row r="1047108" spans="1:1">
      <c r="A1047108" s="19"/>
    </row>
    <row r="1047109" spans="1:1">
      <c r="A1047109" s="19"/>
    </row>
    <row r="1047110" spans="1:1">
      <c r="A1047110" s="19"/>
    </row>
    <row r="1047111" spans="1:1">
      <c r="A1047111" s="19"/>
    </row>
    <row r="1047112" spans="1:1">
      <c r="A1047112" s="19"/>
    </row>
    <row r="1047113" spans="1:1">
      <c r="A1047113" s="19"/>
    </row>
    <row r="1047114" spans="1:1">
      <c r="A1047114" s="19"/>
    </row>
    <row r="1047115" spans="1:1">
      <c r="A1047115" s="19"/>
    </row>
    <row r="1047116" spans="1:1">
      <c r="A1047116" s="19"/>
    </row>
    <row r="1047117" spans="1:1">
      <c r="A1047117" s="19"/>
    </row>
    <row r="1047118" spans="1:1">
      <c r="A1047118" s="19"/>
    </row>
    <row r="1047119" spans="1:1">
      <c r="A1047119" s="19"/>
    </row>
    <row r="1047120" spans="1:1">
      <c r="A1047120" s="19"/>
    </row>
    <row r="1047121" spans="1:1">
      <c r="A1047121" s="19"/>
    </row>
    <row r="1047122" spans="1:1">
      <c r="A1047122" s="19"/>
    </row>
    <row r="1047123" spans="1:1">
      <c r="A1047123" s="19"/>
    </row>
    <row r="1047124" spans="1:1">
      <c r="A1047124" s="19"/>
    </row>
    <row r="1047125" spans="1:1">
      <c r="A1047125" s="19"/>
    </row>
    <row r="1047126" spans="1:1">
      <c r="A1047126" s="19"/>
    </row>
    <row r="1047127" spans="1:1">
      <c r="A1047127" s="19"/>
    </row>
    <row r="1047128" spans="1:1">
      <c r="A1047128" s="19"/>
    </row>
    <row r="1047129" spans="1:1">
      <c r="A1047129" s="19"/>
    </row>
    <row r="1047130" spans="1:1">
      <c r="A1047130" s="19"/>
    </row>
    <row r="1047131" spans="1:1">
      <c r="A1047131" s="19"/>
    </row>
    <row r="1047132" spans="1:1">
      <c r="A1047132" s="19"/>
    </row>
    <row r="1047133" spans="1:1">
      <c r="A1047133" s="19"/>
    </row>
    <row r="1047134" spans="1:1">
      <c r="A1047134" s="19"/>
    </row>
    <row r="1047135" spans="1:1">
      <c r="A1047135" s="19"/>
    </row>
    <row r="1047136" spans="1:1">
      <c r="A1047136" s="19"/>
    </row>
    <row r="1047137" spans="1:1">
      <c r="A1047137" s="19"/>
    </row>
    <row r="1047138" spans="1:1">
      <c r="A1047138" s="19"/>
    </row>
    <row r="1047139" spans="1:1">
      <c r="A1047139" s="19"/>
    </row>
    <row r="1047140" spans="1:1">
      <c r="A1047140" s="19"/>
    </row>
    <row r="1047141" spans="1:1">
      <c r="A1047141" s="19"/>
    </row>
    <row r="1047142" spans="1:1">
      <c r="A1047142" s="19"/>
    </row>
    <row r="1047143" spans="1:1">
      <c r="A1047143" s="19"/>
    </row>
    <row r="1047144" spans="1:1">
      <c r="A1047144" s="19"/>
    </row>
    <row r="1047145" spans="1:1">
      <c r="A1047145" s="19"/>
    </row>
    <row r="1047146" spans="1:1">
      <c r="A1047146" s="19"/>
    </row>
    <row r="1047147" spans="1:1">
      <c r="A1047147" s="19"/>
    </row>
    <row r="1047148" spans="1:1">
      <c r="A1047148" s="19"/>
    </row>
    <row r="1047149" spans="1:1">
      <c r="A1047149" s="19"/>
    </row>
    <row r="1047150" spans="1:1">
      <c r="A1047150" s="19"/>
    </row>
    <row r="1047151" spans="1:1">
      <c r="A1047151" s="19"/>
    </row>
    <row r="1047152" spans="1:1">
      <c r="A1047152" s="19"/>
    </row>
    <row r="1047153" spans="1:1">
      <c r="A1047153" s="19"/>
    </row>
    <row r="1047154" spans="1:1">
      <c r="A1047154" s="19"/>
    </row>
    <row r="1047155" spans="1:1">
      <c r="A1047155" s="19"/>
    </row>
    <row r="1047156" spans="1:1">
      <c r="A1047156" s="19"/>
    </row>
    <row r="1047157" spans="1:1">
      <c r="A1047157" s="19"/>
    </row>
    <row r="1047158" spans="1:1">
      <c r="A1047158" s="19"/>
    </row>
    <row r="1047159" spans="1:1">
      <c r="A1047159" s="19"/>
    </row>
    <row r="1047160" spans="1:1">
      <c r="A1047160" s="19"/>
    </row>
    <row r="1047161" spans="1:1">
      <c r="A1047161" s="19"/>
    </row>
    <row r="1047162" spans="1:1">
      <c r="A1047162" s="19"/>
    </row>
    <row r="1047163" spans="1:1">
      <c r="A1047163" s="19"/>
    </row>
    <row r="1047164" spans="1:1">
      <c r="A1047164" s="19"/>
    </row>
    <row r="1047165" spans="1:1">
      <c r="A1047165" s="19"/>
    </row>
    <row r="1047166" spans="1:1">
      <c r="A1047166" s="19"/>
    </row>
    <row r="1047167" spans="1:1">
      <c r="A1047167" s="19"/>
    </row>
    <row r="1047168" spans="1:1">
      <c r="A1047168" s="19"/>
    </row>
    <row r="1047169" spans="1:1">
      <c r="A1047169" s="19"/>
    </row>
    <row r="1047170" spans="1:1">
      <c r="A1047170" s="19"/>
    </row>
    <row r="1047171" spans="1:1">
      <c r="A1047171" s="19"/>
    </row>
    <row r="1047172" spans="1:1">
      <c r="A1047172" s="19"/>
    </row>
    <row r="1047173" spans="1:1">
      <c r="A1047173" s="19"/>
    </row>
    <row r="1047174" spans="1:1">
      <c r="A1047174" s="19"/>
    </row>
    <row r="1047175" spans="1:1">
      <c r="A1047175" s="19"/>
    </row>
    <row r="1047176" spans="1:1">
      <c r="A1047176" s="19"/>
    </row>
    <row r="1047177" spans="1:1">
      <c r="A1047177" s="19"/>
    </row>
    <row r="1047178" spans="1:1">
      <c r="A1047178" s="19"/>
    </row>
    <row r="1047179" spans="1:1">
      <c r="A1047179" s="19"/>
    </row>
    <row r="1047180" spans="1:1">
      <c r="A1047180" s="19"/>
    </row>
    <row r="1047181" spans="1:1">
      <c r="A1047181" s="19"/>
    </row>
    <row r="1047182" spans="1:1">
      <c r="A1047182" s="19"/>
    </row>
    <row r="1047183" spans="1:1">
      <c r="A1047183" s="19"/>
    </row>
    <row r="1047184" spans="1:1">
      <c r="A1047184" s="19"/>
    </row>
    <row r="1047185" spans="1:1">
      <c r="A1047185" s="19"/>
    </row>
    <row r="1047186" spans="1:1">
      <c r="A1047186" s="19"/>
    </row>
    <row r="1047187" spans="1:1">
      <c r="A1047187" s="19"/>
    </row>
    <row r="1047188" spans="1:1">
      <c r="A1047188" s="19"/>
    </row>
    <row r="1047189" spans="1:1">
      <c r="A1047189" s="19"/>
    </row>
    <row r="1047190" spans="1:1">
      <c r="A1047190" s="19"/>
    </row>
    <row r="1047191" spans="1:1">
      <c r="A1047191" s="19"/>
    </row>
    <row r="1047192" spans="1:1">
      <c r="A1047192" s="19"/>
    </row>
    <row r="1047193" spans="1:1">
      <c r="A1047193" s="19"/>
    </row>
    <row r="1047194" spans="1:1">
      <c r="A1047194" s="19"/>
    </row>
    <row r="1047195" spans="1:1">
      <c r="A1047195" s="19"/>
    </row>
    <row r="1047196" spans="1:1">
      <c r="A1047196" s="19"/>
    </row>
    <row r="1047197" spans="1:1">
      <c r="A1047197" s="19"/>
    </row>
    <row r="1047198" spans="1:1">
      <c r="A1047198" s="19"/>
    </row>
    <row r="1047199" spans="1:1">
      <c r="A1047199" s="19"/>
    </row>
    <row r="1047200" spans="1:1">
      <c r="A1047200" s="19"/>
    </row>
    <row r="1047201" spans="1:1">
      <c r="A1047201" s="19"/>
    </row>
    <row r="1047202" spans="1:1">
      <c r="A1047202" s="19"/>
    </row>
    <row r="1047203" spans="1:1">
      <c r="A1047203" s="19"/>
    </row>
    <row r="1047204" spans="1:1">
      <c r="A1047204" s="19"/>
    </row>
    <row r="1047205" spans="1:1">
      <c r="A1047205" s="19"/>
    </row>
    <row r="1047206" spans="1:1">
      <c r="A1047206" s="19"/>
    </row>
    <row r="1047207" spans="1:1">
      <c r="A1047207" s="19"/>
    </row>
    <row r="1047208" spans="1:1">
      <c r="A1047208" s="19"/>
    </row>
    <row r="1047209" spans="1:1">
      <c r="A1047209" s="19"/>
    </row>
    <row r="1047210" spans="1:1">
      <c r="A1047210" s="19"/>
    </row>
    <row r="1047211" spans="1:1">
      <c r="A1047211" s="19"/>
    </row>
    <row r="1047212" spans="1:1">
      <c r="A1047212" s="19"/>
    </row>
    <row r="1047213" spans="1:1">
      <c r="A1047213" s="19"/>
    </row>
    <row r="1047214" spans="1:1">
      <c r="A1047214" s="19"/>
    </row>
    <row r="1047215" spans="1:1">
      <c r="A1047215" s="19"/>
    </row>
    <row r="1047216" spans="1:1">
      <c r="A1047216" s="19"/>
    </row>
    <row r="1047217" spans="1:1">
      <c r="A1047217" s="19"/>
    </row>
    <row r="1047218" spans="1:1">
      <c r="A1047218" s="19"/>
    </row>
    <row r="1047219" spans="1:1">
      <c r="A1047219" s="19"/>
    </row>
    <row r="1047220" spans="1:1">
      <c r="A1047220" s="19"/>
    </row>
    <row r="1047221" spans="1:1">
      <c r="A1047221" s="19"/>
    </row>
    <row r="1047222" spans="1:1">
      <c r="A1047222" s="19"/>
    </row>
    <row r="1047223" spans="1:1">
      <c r="A1047223" s="19"/>
    </row>
    <row r="1047224" spans="1:1">
      <c r="A1047224" s="19"/>
    </row>
    <row r="1047225" spans="1:1">
      <c r="A1047225" s="19"/>
    </row>
    <row r="1047226" spans="1:1">
      <c r="A1047226" s="19"/>
    </row>
    <row r="1047227" spans="1:1">
      <c r="A1047227" s="19"/>
    </row>
    <row r="1047228" spans="1:1">
      <c r="A1047228" s="19"/>
    </row>
    <row r="1047229" spans="1:1">
      <c r="A1047229" s="19"/>
    </row>
    <row r="1047230" spans="1:1">
      <c r="A1047230" s="19"/>
    </row>
    <row r="1047231" spans="1:1">
      <c r="A1047231" s="19"/>
    </row>
    <row r="1047232" spans="1:1">
      <c r="A1047232" s="19"/>
    </row>
    <row r="1047233" spans="1:1">
      <c r="A1047233" s="19"/>
    </row>
    <row r="1047234" spans="1:1">
      <c r="A1047234" s="19"/>
    </row>
    <row r="1047235" spans="1:1">
      <c r="A1047235" s="19"/>
    </row>
    <row r="1047236" spans="1:1">
      <c r="A1047236" s="19"/>
    </row>
    <row r="1047237" spans="1:1">
      <c r="A1047237" s="19"/>
    </row>
    <row r="1047238" spans="1:1">
      <c r="A1047238" s="19"/>
    </row>
    <row r="1047239" spans="1:1">
      <c r="A1047239" s="19"/>
    </row>
    <row r="1047240" spans="1:1">
      <c r="A1047240" s="19"/>
    </row>
    <row r="1047241" spans="1:1">
      <c r="A1047241" s="19"/>
    </row>
    <row r="1047242" spans="1:1">
      <c r="A1047242" s="19"/>
    </row>
    <row r="1047243" spans="1:1">
      <c r="A1047243" s="19"/>
    </row>
    <row r="1047244" spans="1:1">
      <c r="A1047244" s="19"/>
    </row>
    <row r="1047245" spans="1:1">
      <c r="A1047245" s="19"/>
    </row>
    <row r="1047246" spans="1:1">
      <c r="A1047246" s="19"/>
    </row>
    <row r="1047247" spans="1:1">
      <c r="A1047247" s="19"/>
    </row>
    <row r="1047248" spans="1:1">
      <c r="A1047248" s="19"/>
    </row>
    <row r="1047249" spans="1:1">
      <c r="A1047249" s="19"/>
    </row>
    <row r="1047250" spans="1:1">
      <c r="A1047250" s="19"/>
    </row>
    <row r="1047251" spans="1:1">
      <c r="A1047251" s="19"/>
    </row>
    <row r="1047252" spans="1:1">
      <c r="A1047252" s="19"/>
    </row>
    <row r="1047253" spans="1:1">
      <c r="A1047253" s="19"/>
    </row>
    <row r="1047254" spans="1:1">
      <c r="A1047254" s="19"/>
    </row>
    <row r="1047255" spans="1:1">
      <c r="A1047255" s="19"/>
    </row>
    <row r="1047256" spans="1:1">
      <c r="A1047256" s="19"/>
    </row>
    <row r="1047257" spans="1:1">
      <c r="A1047257" s="19"/>
    </row>
    <row r="1047258" spans="1:1">
      <c r="A1047258" s="19"/>
    </row>
    <row r="1047259" spans="1:1">
      <c r="A1047259" s="19"/>
    </row>
    <row r="1047260" spans="1:1">
      <c r="A1047260" s="19"/>
    </row>
    <row r="1047261" spans="1:1">
      <c r="A1047261" s="19"/>
    </row>
    <row r="1047262" spans="1:1">
      <c r="A1047262" s="19"/>
    </row>
    <row r="1047263" spans="1:1">
      <c r="A1047263" s="19"/>
    </row>
    <row r="1047264" spans="1:1">
      <c r="A1047264" s="19"/>
    </row>
    <row r="1047265" spans="1:1">
      <c r="A1047265" s="19"/>
    </row>
    <row r="1047266" spans="1:1">
      <c r="A1047266" s="19"/>
    </row>
    <row r="1047267" spans="1:1">
      <c r="A1047267" s="19"/>
    </row>
    <row r="1047268" spans="1:1">
      <c r="A1047268" s="19"/>
    </row>
    <row r="1047269" spans="1:1">
      <c r="A1047269" s="19"/>
    </row>
    <row r="1047270" spans="1:1">
      <c r="A1047270" s="19"/>
    </row>
    <row r="1047271" spans="1:1">
      <c r="A1047271" s="19"/>
    </row>
    <row r="1047272" spans="1:1">
      <c r="A1047272" s="19"/>
    </row>
    <row r="1047273" spans="1:1">
      <c r="A1047273" s="19"/>
    </row>
    <row r="1047274" spans="1:1">
      <c r="A1047274" s="19"/>
    </row>
    <row r="1047275" spans="1:1">
      <c r="A1047275" s="19"/>
    </row>
    <row r="1047276" spans="1:1">
      <c r="A1047276" s="19"/>
    </row>
    <row r="1047277" spans="1:1">
      <c r="A1047277" s="19"/>
    </row>
    <row r="1047278" spans="1:1">
      <c r="A1047278" s="19"/>
    </row>
    <row r="1047279" spans="1:1">
      <c r="A1047279" s="19"/>
    </row>
    <row r="1047280" spans="1:1">
      <c r="A1047280" s="19"/>
    </row>
    <row r="1047281" spans="1:1">
      <c r="A1047281" s="19"/>
    </row>
    <row r="1047282" spans="1:1">
      <c r="A1047282" s="19"/>
    </row>
    <row r="1047283" spans="1:1">
      <c r="A1047283" s="19"/>
    </row>
    <row r="1047284" spans="1:1">
      <c r="A1047284" s="19"/>
    </row>
    <row r="1047285" spans="1:1">
      <c r="A1047285" s="19"/>
    </row>
    <row r="1047286" spans="1:1">
      <c r="A1047286" s="19"/>
    </row>
    <row r="1047287" spans="1:1">
      <c r="A1047287" s="19"/>
    </row>
    <row r="1047288" spans="1:1">
      <c r="A1047288" s="19"/>
    </row>
    <row r="1047289" spans="1:1">
      <c r="A1047289" s="19"/>
    </row>
    <row r="1047290" spans="1:1">
      <c r="A1047290" s="19"/>
    </row>
    <row r="1047291" spans="1:1">
      <c r="A1047291" s="19"/>
    </row>
    <row r="1047292" spans="1:1">
      <c r="A1047292" s="19"/>
    </row>
    <row r="1047293" spans="1:1">
      <c r="A1047293" s="19"/>
    </row>
    <row r="1047294" spans="1:1">
      <c r="A1047294" s="19"/>
    </row>
    <row r="1047295" spans="1:1">
      <c r="A1047295" s="19"/>
    </row>
    <row r="1047296" spans="1:1">
      <c r="A1047296" s="19"/>
    </row>
    <row r="1047297" spans="1:1">
      <c r="A1047297" s="19"/>
    </row>
    <row r="1047298" spans="1:1">
      <c r="A1047298" s="19"/>
    </row>
    <row r="1047299" spans="1:1">
      <c r="A1047299" s="19"/>
    </row>
    <row r="1047300" spans="1:1">
      <c r="A1047300" s="19"/>
    </row>
    <row r="1047301" spans="1:1">
      <c r="A1047301" s="19"/>
    </row>
    <row r="1047302" spans="1:1">
      <c r="A1047302" s="19"/>
    </row>
    <row r="1047303" spans="1:1">
      <c r="A1047303" s="19"/>
    </row>
    <row r="1047304" spans="1:1">
      <c r="A1047304" s="19"/>
    </row>
    <row r="1047305" spans="1:1">
      <c r="A1047305" s="19"/>
    </row>
    <row r="1047306" spans="1:1">
      <c r="A1047306" s="19"/>
    </row>
    <row r="1047307" spans="1:1">
      <c r="A1047307" s="19"/>
    </row>
    <row r="1047308" spans="1:1">
      <c r="A1047308" s="19"/>
    </row>
    <row r="1047309" spans="1:1">
      <c r="A1047309" s="19"/>
    </row>
    <row r="1047310" spans="1:1">
      <c r="A1047310" s="19"/>
    </row>
    <row r="1047311" spans="1:1">
      <c r="A1047311" s="19"/>
    </row>
    <row r="1047312" spans="1:1">
      <c r="A1047312" s="19"/>
    </row>
    <row r="1047313" spans="1:1">
      <c r="A1047313" s="19"/>
    </row>
    <row r="1047314" spans="1:1">
      <c r="A1047314" s="19"/>
    </row>
    <row r="1047315" spans="1:1">
      <c r="A1047315" s="19"/>
    </row>
    <row r="1047316" spans="1:1">
      <c r="A1047316" s="19"/>
    </row>
    <row r="1047317" spans="1:1">
      <c r="A1047317" s="19"/>
    </row>
    <row r="1047318" spans="1:1">
      <c r="A1047318" s="19"/>
    </row>
    <row r="1047319" spans="1:1">
      <c r="A1047319" s="19"/>
    </row>
    <row r="1047320" spans="1:1">
      <c r="A1047320" s="19"/>
    </row>
    <row r="1047321" spans="1:1">
      <c r="A1047321" s="19"/>
    </row>
    <row r="1047322" spans="1:1">
      <c r="A1047322" s="19"/>
    </row>
    <row r="1047323" spans="1:1">
      <c r="A1047323" s="19"/>
    </row>
    <row r="1047324" spans="1:1">
      <c r="A1047324" s="19"/>
    </row>
    <row r="1047325" spans="1:1">
      <c r="A1047325" s="19"/>
    </row>
    <row r="1047326" spans="1:1">
      <c r="A1047326" s="19"/>
    </row>
    <row r="1047327" spans="1:1">
      <c r="A1047327" s="19"/>
    </row>
    <row r="1047328" spans="1:1">
      <c r="A1047328" s="19"/>
    </row>
    <row r="1047329" spans="1:1">
      <c r="A1047329" s="19"/>
    </row>
    <row r="1047330" spans="1:1">
      <c r="A1047330" s="19"/>
    </row>
    <row r="1047331" spans="1:1">
      <c r="A1047331" s="19"/>
    </row>
    <row r="1047332" spans="1:1">
      <c r="A1047332" s="19"/>
    </row>
    <row r="1047333" spans="1:1">
      <c r="A1047333" s="19"/>
    </row>
    <row r="1047334" spans="1:1">
      <c r="A1047334" s="19"/>
    </row>
    <row r="1047335" spans="1:1">
      <c r="A1047335" s="19"/>
    </row>
    <row r="1047336" spans="1:1">
      <c r="A1047336" s="19"/>
    </row>
    <row r="1047337" spans="1:1">
      <c r="A1047337" s="19"/>
    </row>
    <row r="1047338" spans="1:1">
      <c r="A1047338" s="19"/>
    </row>
    <row r="1047339" spans="1:1">
      <c r="A1047339" s="19"/>
    </row>
    <row r="1047340" spans="1:1">
      <c r="A1047340" s="19"/>
    </row>
    <row r="1047341" spans="1:1">
      <c r="A1047341" s="19"/>
    </row>
    <row r="1047342" spans="1:1">
      <c r="A1047342" s="19"/>
    </row>
    <row r="1047343" spans="1:1">
      <c r="A1047343" s="19"/>
    </row>
    <row r="1047344" spans="1:1">
      <c r="A1047344" s="19"/>
    </row>
    <row r="1047345" spans="1:1">
      <c r="A1047345" s="19"/>
    </row>
    <row r="1047346" spans="1:1">
      <c r="A1047346" s="19"/>
    </row>
    <row r="1047347" spans="1:1">
      <c r="A1047347" s="19"/>
    </row>
    <row r="1047348" spans="1:1">
      <c r="A1047348" s="19"/>
    </row>
    <row r="1047349" spans="1:1">
      <c r="A1047349" s="19"/>
    </row>
    <row r="1047350" spans="1:1">
      <c r="A1047350" s="19"/>
    </row>
    <row r="1047351" spans="1:1">
      <c r="A1047351" s="19"/>
    </row>
    <row r="1047352" spans="1:1">
      <c r="A1047352" s="19"/>
    </row>
    <row r="1047353" spans="1:1">
      <c r="A1047353" s="19"/>
    </row>
    <row r="1047354" spans="1:1">
      <c r="A1047354" s="19"/>
    </row>
    <row r="1047355" spans="1:1">
      <c r="A1047355" s="19"/>
    </row>
    <row r="1047356" spans="1:1">
      <c r="A1047356" s="19"/>
    </row>
    <row r="1047357" spans="1:1">
      <c r="A1047357" s="19"/>
    </row>
    <row r="1047358" spans="1:1">
      <c r="A1047358" s="19"/>
    </row>
    <row r="1047359" spans="1:1">
      <c r="A1047359" s="19"/>
    </row>
    <row r="1047360" spans="1:1">
      <c r="A1047360" s="19"/>
    </row>
    <row r="1047361" spans="1:1">
      <c r="A1047361" s="19"/>
    </row>
    <row r="1047362" spans="1:1">
      <c r="A1047362" s="19"/>
    </row>
    <row r="1047363" spans="1:1">
      <c r="A1047363" s="19"/>
    </row>
    <row r="1047364" spans="1:1">
      <c r="A1047364" s="19"/>
    </row>
    <row r="1047365" spans="1:1">
      <c r="A1047365" s="19"/>
    </row>
    <row r="1047366" spans="1:1">
      <c r="A1047366" s="19"/>
    </row>
    <row r="1047367" spans="1:1">
      <c r="A1047367" s="19"/>
    </row>
    <row r="1047368" spans="1:1">
      <c r="A1047368" s="19"/>
    </row>
    <row r="1047369" spans="1:1">
      <c r="A1047369" s="19"/>
    </row>
    <row r="1047370" spans="1:1">
      <c r="A1047370" s="19"/>
    </row>
    <row r="1047371" spans="1:1">
      <c r="A1047371" s="19"/>
    </row>
    <row r="1047372" spans="1:1">
      <c r="A1047372" s="19"/>
    </row>
    <row r="1047373" spans="1:1">
      <c r="A1047373" s="19"/>
    </row>
    <row r="1047374" spans="1:1">
      <c r="A1047374" s="19"/>
    </row>
    <row r="1047375" spans="1:1">
      <c r="A1047375" s="19"/>
    </row>
    <row r="1047376" spans="1:1">
      <c r="A1047376" s="19"/>
    </row>
    <row r="1047377" spans="1:1">
      <c r="A1047377" s="19"/>
    </row>
    <row r="1047378" spans="1:1">
      <c r="A1047378" s="19"/>
    </row>
    <row r="1047379" spans="1:1">
      <c r="A1047379" s="19"/>
    </row>
    <row r="1047380" spans="1:1">
      <c r="A1047380" s="19"/>
    </row>
    <row r="1047381" spans="1:1">
      <c r="A1047381" s="19"/>
    </row>
    <row r="1047382" spans="1:1">
      <c r="A1047382" s="19"/>
    </row>
    <row r="1047383" spans="1:1">
      <c r="A1047383" s="19"/>
    </row>
    <row r="1047384" spans="1:1">
      <c r="A1047384" s="19"/>
    </row>
    <row r="1047385" spans="1:1">
      <c r="A1047385" s="19"/>
    </row>
    <row r="1047386" spans="1:1">
      <c r="A1047386" s="19"/>
    </row>
    <row r="1047387" spans="1:1">
      <c r="A1047387" s="19"/>
    </row>
    <row r="1047388" spans="1:1">
      <c r="A1047388" s="19"/>
    </row>
    <row r="1047389" spans="1:1">
      <c r="A1047389" s="19"/>
    </row>
    <row r="1047390" spans="1:1">
      <c r="A1047390" s="19"/>
    </row>
    <row r="1047391" spans="1:1">
      <c r="A1047391" s="19"/>
    </row>
    <row r="1047392" spans="1:1">
      <c r="A1047392" s="19"/>
    </row>
    <row r="1047393" spans="1:1">
      <c r="A1047393" s="19"/>
    </row>
    <row r="1047394" spans="1:1">
      <c r="A1047394" s="19"/>
    </row>
    <row r="1047395" spans="1:1">
      <c r="A1047395" s="19"/>
    </row>
    <row r="1047396" spans="1:1">
      <c r="A1047396" s="19"/>
    </row>
    <row r="1047397" spans="1:1">
      <c r="A1047397" s="19"/>
    </row>
    <row r="1047398" spans="1:1">
      <c r="A1047398" s="19"/>
    </row>
    <row r="1047399" spans="1:1">
      <c r="A1047399" s="19"/>
    </row>
    <row r="1047400" spans="1:1">
      <c r="A1047400" s="19"/>
    </row>
    <row r="1047401" spans="1:1">
      <c r="A1047401" s="19"/>
    </row>
    <row r="1047402" spans="1:1">
      <c r="A1047402" s="19"/>
    </row>
    <row r="1047403" spans="1:1">
      <c r="A1047403" s="19"/>
    </row>
    <row r="1047404" spans="1:1">
      <c r="A1047404" s="19"/>
    </row>
    <row r="1047405" spans="1:1">
      <c r="A1047405" s="19"/>
    </row>
    <row r="1047406" spans="1:1">
      <c r="A1047406" s="19"/>
    </row>
    <row r="1047407" spans="1:1">
      <c r="A1047407" s="19"/>
    </row>
    <row r="1047408" spans="1:1">
      <c r="A1047408" s="19"/>
    </row>
    <row r="1047409" spans="1:1">
      <c r="A1047409" s="19"/>
    </row>
    <row r="1047410" spans="1:1">
      <c r="A1047410" s="19"/>
    </row>
    <row r="1047411" spans="1:1">
      <c r="A1047411" s="19"/>
    </row>
    <row r="1047412" spans="1:1">
      <c r="A1047412" s="19"/>
    </row>
    <row r="1047413" spans="1:1">
      <c r="A1047413" s="19"/>
    </row>
    <row r="1047414" spans="1:1">
      <c r="A1047414" s="19"/>
    </row>
    <row r="1047415" spans="1:1">
      <c r="A1047415" s="19"/>
    </row>
    <row r="1047416" spans="1:1">
      <c r="A1047416" s="19"/>
    </row>
    <row r="1047417" spans="1:1">
      <c r="A1047417" s="19"/>
    </row>
    <row r="1047418" spans="1:1">
      <c r="A1047418" s="19"/>
    </row>
    <row r="1047419" spans="1:1">
      <c r="A1047419" s="19"/>
    </row>
    <row r="1047420" spans="1:1">
      <c r="A1047420" s="19"/>
    </row>
    <row r="1047421" spans="1:1">
      <c r="A1047421" s="19"/>
    </row>
    <row r="1047422" spans="1:1">
      <c r="A1047422" s="19"/>
    </row>
    <row r="1047423" spans="1:1">
      <c r="A1047423" s="19"/>
    </row>
    <row r="1047424" spans="1:1">
      <c r="A1047424" s="19"/>
    </row>
    <row r="1047425" spans="1:1">
      <c r="A1047425" s="19"/>
    </row>
    <row r="1047426" spans="1:1">
      <c r="A1047426" s="19"/>
    </row>
    <row r="1047427" spans="1:1">
      <c r="A1047427" s="19"/>
    </row>
    <row r="1047428" spans="1:1">
      <c r="A1047428" s="19"/>
    </row>
    <row r="1047429" spans="1:1">
      <c r="A1047429" s="19"/>
    </row>
    <row r="1047430" spans="1:1">
      <c r="A1047430" s="19"/>
    </row>
    <row r="1047431" spans="1:1">
      <c r="A1047431" s="19"/>
    </row>
    <row r="1047432" spans="1:1">
      <c r="A1047432" s="19"/>
    </row>
    <row r="1047433" spans="1:1">
      <c r="A1047433" s="19"/>
    </row>
    <row r="1047434" spans="1:1">
      <c r="A1047434" s="19"/>
    </row>
    <row r="1047435" spans="1:1">
      <c r="A1047435" s="19"/>
    </row>
    <row r="1047436" spans="1:1">
      <c r="A1047436" s="19"/>
    </row>
    <row r="1047437" spans="1:1">
      <c r="A1047437" s="19"/>
    </row>
    <row r="1047438" spans="1:1">
      <c r="A1047438" s="19"/>
    </row>
    <row r="1047439" spans="1:1">
      <c r="A1047439" s="19"/>
    </row>
    <row r="1047440" spans="1:1">
      <c r="A1047440" s="19"/>
    </row>
    <row r="1047441" spans="1:1">
      <c r="A1047441" s="19"/>
    </row>
    <row r="1047442" spans="1:1">
      <c r="A1047442" s="19"/>
    </row>
    <row r="1047443" spans="1:1">
      <c r="A1047443" s="19"/>
    </row>
    <row r="1047444" spans="1:1">
      <c r="A1047444" s="19"/>
    </row>
    <row r="1047445" spans="1:1">
      <c r="A1047445" s="19"/>
    </row>
    <row r="1047446" spans="1:1">
      <c r="A1047446" s="19"/>
    </row>
    <row r="1047447" spans="1:1">
      <c r="A1047447" s="19"/>
    </row>
    <row r="1047448" spans="1:1">
      <c r="A1047448" s="19"/>
    </row>
    <row r="1047449" spans="1:1">
      <c r="A1047449" s="19"/>
    </row>
    <row r="1047450" spans="1:1">
      <c r="A1047450" s="19"/>
    </row>
    <row r="1047451" spans="1:1">
      <c r="A1047451" s="19"/>
    </row>
    <row r="1047452" spans="1:1">
      <c r="A1047452" s="19"/>
    </row>
    <row r="1047453" spans="1:1">
      <c r="A1047453" s="19"/>
    </row>
    <row r="1047454" spans="1:1">
      <c r="A1047454" s="19"/>
    </row>
    <row r="1047455" spans="1:1">
      <c r="A1047455" s="19"/>
    </row>
    <row r="1047456" spans="1:1">
      <c r="A1047456" s="19"/>
    </row>
    <row r="1047457" spans="1:1">
      <c r="A1047457" s="19"/>
    </row>
    <row r="1047458" spans="1:1">
      <c r="A1047458" s="19"/>
    </row>
    <row r="1047459" spans="1:1">
      <c r="A1047459" s="19"/>
    </row>
    <row r="1047460" spans="1:1">
      <c r="A1047460" s="19"/>
    </row>
    <row r="1047461" spans="1:1">
      <c r="A1047461" s="19"/>
    </row>
    <row r="1047462" spans="1:1">
      <c r="A1047462" s="19"/>
    </row>
    <row r="1047463" spans="1:1">
      <c r="A1047463" s="19"/>
    </row>
    <row r="1047464" spans="1:1">
      <c r="A1047464" s="19"/>
    </row>
    <row r="1047465" spans="1:1">
      <c r="A1047465" s="19"/>
    </row>
    <row r="1047466" spans="1:1">
      <c r="A1047466" s="19"/>
    </row>
    <row r="1047467" spans="1:1">
      <c r="A1047467" s="19"/>
    </row>
    <row r="1047468" spans="1:1">
      <c r="A1047468" s="19"/>
    </row>
    <row r="1047469" spans="1:1">
      <c r="A1047469" s="19"/>
    </row>
    <row r="1047470" spans="1:1">
      <c r="A1047470" s="19"/>
    </row>
    <row r="1047471" spans="1:1">
      <c r="A1047471" s="19"/>
    </row>
    <row r="1047472" spans="1:1">
      <c r="A1047472" s="19"/>
    </row>
    <row r="1047473" spans="1:1">
      <c r="A1047473" s="19"/>
    </row>
    <row r="1047474" spans="1:1">
      <c r="A1047474" s="19"/>
    </row>
    <row r="1047475" spans="1:1">
      <c r="A1047475" s="19"/>
    </row>
    <row r="1047476" spans="1:1">
      <c r="A1047476" s="19"/>
    </row>
    <row r="1047477" spans="1:1">
      <c r="A1047477" s="19"/>
    </row>
    <row r="1047478" spans="1:1">
      <c r="A1047478" s="19"/>
    </row>
    <row r="1047479" spans="1:1">
      <c r="A1047479" s="19"/>
    </row>
    <row r="1047480" spans="1:1">
      <c r="A1047480" s="19"/>
    </row>
    <row r="1047481" spans="1:1">
      <c r="A1047481" s="19"/>
    </row>
    <row r="1047482" spans="1:1">
      <c r="A1047482" s="19"/>
    </row>
    <row r="1047483" spans="1:1">
      <c r="A1047483" s="19"/>
    </row>
    <row r="1047484" spans="1:1">
      <c r="A1047484" s="19"/>
    </row>
    <row r="1047485" spans="1:1">
      <c r="A1047485" s="19"/>
    </row>
    <row r="1047486" spans="1:1">
      <c r="A1047486" s="19"/>
    </row>
    <row r="1047487" spans="1:1">
      <c r="A1047487" s="19"/>
    </row>
    <row r="1047488" spans="1:1">
      <c r="A1047488" s="19"/>
    </row>
    <row r="1047489" spans="1:1">
      <c r="A1047489" s="19"/>
    </row>
    <row r="1047490" spans="1:1">
      <c r="A1047490" s="19"/>
    </row>
    <row r="1047491" spans="1:1">
      <c r="A1047491" s="19"/>
    </row>
    <row r="1047492" spans="1:1">
      <c r="A1047492" s="19"/>
    </row>
    <row r="1047493" spans="1:1">
      <c r="A1047493" s="19"/>
    </row>
    <row r="1047494" spans="1:1">
      <c r="A1047494" s="19"/>
    </row>
    <row r="1047495" spans="1:1">
      <c r="A1047495" s="19"/>
    </row>
    <row r="1047496" spans="1:1">
      <c r="A1047496" s="19"/>
    </row>
    <row r="1047497" spans="1:1">
      <c r="A1047497" s="19"/>
    </row>
    <row r="1047498" spans="1:1">
      <c r="A1047498" s="19"/>
    </row>
    <row r="1047499" spans="1:1">
      <c r="A1047499" s="19"/>
    </row>
    <row r="1047500" spans="1:1">
      <c r="A1047500" s="19"/>
    </row>
    <row r="1047501" spans="1:1">
      <c r="A1047501" s="19"/>
    </row>
    <row r="1047502" spans="1:1">
      <c r="A1047502" s="19"/>
    </row>
    <row r="1047503" spans="1:1">
      <c r="A1047503" s="19"/>
    </row>
    <row r="1047504" spans="1:1">
      <c r="A1047504" s="19"/>
    </row>
    <row r="1047505" spans="1:1">
      <c r="A1047505" s="19"/>
    </row>
    <row r="1047506" spans="1:1">
      <c r="A1047506" s="19"/>
    </row>
    <row r="1047507" spans="1:1">
      <c r="A1047507" s="19"/>
    </row>
    <row r="1047508" spans="1:1">
      <c r="A1047508" s="19"/>
    </row>
    <row r="1047509" spans="1:1">
      <c r="A1047509" s="19"/>
    </row>
    <row r="1047510" spans="1:1">
      <c r="A1047510" s="19"/>
    </row>
    <row r="1047511" spans="1:1">
      <c r="A1047511" s="19"/>
    </row>
    <row r="1047512" spans="1:1">
      <c r="A1047512" s="19"/>
    </row>
    <row r="1047513" spans="1:1">
      <c r="A1047513" s="19"/>
    </row>
    <row r="1047514" spans="1:1">
      <c r="A1047514" s="19"/>
    </row>
    <row r="1047515" spans="1:1">
      <c r="A1047515" s="19"/>
    </row>
    <row r="1047516" spans="1:1">
      <c r="A1047516" s="19"/>
    </row>
    <row r="1047517" spans="1:1">
      <c r="A1047517" s="19"/>
    </row>
    <row r="1047518" spans="1:1">
      <c r="A1047518" s="19"/>
    </row>
    <row r="1047519" spans="1:1">
      <c r="A1047519" s="19"/>
    </row>
    <row r="1047520" spans="1:1">
      <c r="A1047520" s="19"/>
    </row>
    <row r="1047521" spans="1:1">
      <c r="A1047521" s="19"/>
    </row>
    <row r="1047522" spans="1:1">
      <c r="A1047522" s="19"/>
    </row>
    <row r="1047523" spans="1:1">
      <c r="A1047523" s="19"/>
    </row>
    <row r="1047524" spans="1:1">
      <c r="A1047524" s="19"/>
    </row>
    <row r="1047525" spans="1:1">
      <c r="A1047525" s="19"/>
    </row>
    <row r="1047526" spans="1:1">
      <c r="A1047526" s="19"/>
    </row>
    <row r="1047527" spans="1:1">
      <c r="A1047527" s="19"/>
    </row>
    <row r="1047528" spans="1:1">
      <c r="A1047528" s="19"/>
    </row>
    <row r="1047529" spans="1:1">
      <c r="A1047529" s="19"/>
    </row>
    <row r="1047530" spans="1:1">
      <c r="A1047530" s="19"/>
    </row>
    <row r="1047531" spans="1:1">
      <c r="A1047531" s="19"/>
    </row>
    <row r="1047532" spans="1:1">
      <c r="A1047532" s="19"/>
    </row>
    <row r="1047533" spans="1:1">
      <c r="A1047533" s="19"/>
    </row>
    <row r="1047534" spans="1:1">
      <c r="A1047534" s="19"/>
    </row>
    <row r="1047535" spans="1:1">
      <c r="A1047535" s="19"/>
    </row>
    <row r="1047536" spans="1:1">
      <c r="A1047536" s="19"/>
    </row>
    <row r="1047537" spans="1:1">
      <c r="A1047537" s="19"/>
    </row>
    <row r="1047538" spans="1:1">
      <c r="A1047538" s="19"/>
    </row>
    <row r="1047539" spans="1:1">
      <c r="A1047539" s="19"/>
    </row>
    <row r="1047540" spans="1:1">
      <c r="A1047540" s="19"/>
    </row>
    <row r="1047541" spans="1:1">
      <c r="A1047541" s="19"/>
    </row>
    <row r="1047542" spans="1:1">
      <c r="A1047542" s="19"/>
    </row>
    <row r="1047543" spans="1:1">
      <c r="A1047543" s="19"/>
    </row>
    <row r="1047544" spans="1:1">
      <c r="A1047544" s="19"/>
    </row>
    <row r="1047545" spans="1:1">
      <c r="A1047545" s="19"/>
    </row>
    <row r="1047546" spans="1:1">
      <c r="A1047546" s="19"/>
    </row>
    <row r="1047547" spans="1:1">
      <c r="A1047547" s="19"/>
    </row>
    <row r="1047548" spans="1:1">
      <c r="A1047548" s="19"/>
    </row>
    <row r="1047549" spans="1:1">
      <c r="A1047549" s="19"/>
    </row>
    <row r="1047550" spans="1:1">
      <c r="A1047550" s="19"/>
    </row>
    <row r="1047551" spans="1:1">
      <c r="A1047551" s="19"/>
    </row>
    <row r="1047552" spans="1:1">
      <c r="A1047552" s="19"/>
    </row>
    <row r="1047553" spans="1:1">
      <c r="A1047553" s="19"/>
    </row>
    <row r="1047554" spans="1:1">
      <c r="A1047554" s="19"/>
    </row>
    <row r="1047555" spans="1:1">
      <c r="A1047555" s="19"/>
    </row>
    <row r="1047556" spans="1:1">
      <c r="A1047556" s="19"/>
    </row>
    <row r="1047557" spans="1:1">
      <c r="A1047557" s="19"/>
    </row>
    <row r="1047558" spans="1:1">
      <c r="A1047558" s="19"/>
    </row>
    <row r="1047559" spans="1:1">
      <c r="A1047559" s="19"/>
    </row>
    <row r="1047560" spans="1:1">
      <c r="A1047560" s="19"/>
    </row>
    <row r="1047561" spans="1:1">
      <c r="A1047561" s="19"/>
    </row>
    <row r="1047562" spans="1:1">
      <c r="A1047562" s="19"/>
    </row>
    <row r="1047563" spans="1:1">
      <c r="A1047563" s="19"/>
    </row>
    <row r="1047564" spans="1:1">
      <c r="A1047564" s="19"/>
    </row>
    <row r="1047565" spans="1:1">
      <c r="A1047565" s="19"/>
    </row>
    <row r="1047566" spans="1:1">
      <c r="A1047566" s="19"/>
    </row>
    <row r="1047567" spans="1:1">
      <c r="A1047567" s="19"/>
    </row>
    <row r="1047568" spans="1:1">
      <c r="A1047568" s="19"/>
    </row>
    <row r="1047569" spans="1:1">
      <c r="A1047569" s="19"/>
    </row>
    <row r="1047570" spans="1:1">
      <c r="A1047570" s="19"/>
    </row>
    <row r="1047571" spans="1:1">
      <c r="A1047571" s="19"/>
    </row>
    <row r="1047572" spans="1:1">
      <c r="A1047572" s="19"/>
    </row>
    <row r="1047573" spans="1:1">
      <c r="A1047573" s="19"/>
    </row>
    <row r="1047574" spans="1:1">
      <c r="A1047574" s="19"/>
    </row>
    <row r="1047575" spans="1:1">
      <c r="A1047575" s="19"/>
    </row>
    <row r="1047576" spans="1:1">
      <c r="A1047576" s="19"/>
    </row>
    <row r="1047577" spans="1:1">
      <c r="A1047577" s="19"/>
    </row>
    <row r="1047578" spans="1:1">
      <c r="A1047578" s="19"/>
    </row>
    <row r="1047579" spans="1:1">
      <c r="A1047579" s="19"/>
    </row>
    <row r="1047580" spans="1:1">
      <c r="A1047580" s="19"/>
    </row>
    <row r="1047581" spans="1:1">
      <c r="A1047581" s="19"/>
    </row>
    <row r="1047582" spans="1:1">
      <c r="A1047582" s="19"/>
    </row>
    <row r="1047583" spans="1:1">
      <c r="A1047583" s="19"/>
    </row>
    <row r="1047584" spans="1:1">
      <c r="A1047584" s="19"/>
    </row>
    <row r="1047585" spans="1:1">
      <c r="A1047585" s="19"/>
    </row>
    <row r="1047586" spans="1:1">
      <c r="A1047586" s="19"/>
    </row>
    <row r="1047587" spans="1:1">
      <c r="A1047587" s="19"/>
    </row>
    <row r="1047588" spans="1:1">
      <c r="A1047588" s="19"/>
    </row>
    <row r="1047589" spans="1:1">
      <c r="A1047589" s="19"/>
    </row>
    <row r="1047590" spans="1:1">
      <c r="A1047590" s="19"/>
    </row>
    <row r="1047591" spans="1:1">
      <c r="A1047591" s="19"/>
    </row>
    <row r="1047592" spans="1:1">
      <c r="A1047592" s="19"/>
    </row>
    <row r="1047593" spans="1:1">
      <c r="A1047593" s="19"/>
    </row>
    <row r="1047594" spans="1:1">
      <c r="A1047594" s="19"/>
    </row>
    <row r="1047595" spans="1:1">
      <c r="A1047595" s="19"/>
    </row>
    <row r="1047596" spans="1:1">
      <c r="A1047596" s="19"/>
    </row>
    <row r="1047597" spans="1:1">
      <c r="A1047597" s="19"/>
    </row>
    <row r="1047598" spans="1:1">
      <c r="A1047598" s="19"/>
    </row>
    <row r="1047599" spans="1:1">
      <c r="A1047599" s="19"/>
    </row>
    <row r="1047600" spans="1:1">
      <c r="A1047600" s="19"/>
    </row>
    <row r="1047601" spans="1:1">
      <c r="A1047601" s="19"/>
    </row>
    <row r="1047602" spans="1:1">
      <c r="A1047602" s="19"/>
    </row>
    <row r="1047603" spans="1:1">
      <c r="A1047603" s="19"/>
    </row>
    <row r="1047604" spans="1:1">
      <c r="A1047604" s="19"/>
    </row>
    <row r="1047605" spans="1:1">
      <c r="A1047605" s="19"/>
    </row>
    <row r="1047606" spans="1:1">
      <c r="A1047606" s="19"/>
    </row>
    <row r="1047607" spans="1:1">
      <c r="A1047607" s="19"/>
    </row>
    <row r="1047608" spans="1:1">
      <c r="A1047608" s="19"/>
    </row>
    <row r="1047609" spans="1:1">
      <c r="A1047609" s="19"/>
    </row>
    <row r="1047610" spans="1:1">
      <c r="A1047610" s="19"/>
    </row>
    <row r="1047611" spans="1:1">
      <c r="A1047611" s="19"/>
    </row>
    <row r="1047612" spans="1:1">
      <c r="A1047612" s="19"/>
    </row>
    <row r="1047613" spans="1:1">
      <c r="A1047613" s="19"/>
    </row>
    <row r="1047614" spans="1:1">
      <c r="A1047614" s="19"/>
    </row>
    <row r="1047615" spans="1:1">
      <c r="A1047615" s="19"/>
    </row>
    <row r="1047616" spans="1:1">
      <c r="A1047616" s="19"/>
    </row>
    <row r="1047617" spans="1:1">
      <c r="A1047617" s="19"/>
    </row>
    <row r="1047618" spans="1:1">
      <c r="A1047618" s="19"/>
    </row>
    <row r="1047619" spans="1:1">
      <c r="A1047619" s="19"/>
    </row>
    <row r="1047620" spans="1:1">
      <c r="A1047620" s="19"/>
    </row>
    <row r="1047621" spans="1:1">
      <c r="A1047621" s="19"/>
    </row>
    <row r="1047622" spans="1:1">
      <c r="A1047622" s="19"/>
    </row>
    <row r="1047623" spans="1:1">
      <c r="A1047623" s="19"/>
    </row>
    <row r="1047624" spans="1:1">
      <c r="A1047624" s="19"/>
    </row>
    <row r="1047625" spans="1:1">
      <c r="A1047625" s="19"/>
    </row>
    <row r="1047626" spans="1:1">
      <c r="A1047626" s="19"/>
    </row>
    <row r="1047627" spans="1:1">
      <c r="A1047627" s="19"/>
    </row>
    <row r="1047628" spans="1:1">
      <c r="A1047628" s="19"/>
    </row>
    <row r="1047629" spans="1:1">
      <c r="A1047629" s="19"/>
    </row>
    <row r="1047630" spans="1:1">
      <c r="A1047630" s="19"/>
    </row>
    <row r="1047631" spans="1:1">
      <c r="A1047631" s="19"/>
    </row>
    <row r="1047632" spans="1:1">
      <c r="A1047632" s="19"/>
    </row>
    <row r="1047633" spans="1:1">
      <c r="A1047633" s="19"/>
    </row>
    <row r="1047634" spans="1:1">
      <c r="A1047634" s="19"/>
    </row>
    <row r="1047635" spans="1:1">
      <c r="A1047635" s="19"/>
    </row>
    <row r="1047636" spans="1:1">
      <c r="A1047636" s="19"/>
    </row>
    <row r="1047637" spans="1:1">
      <c r="A1047637" s="19"/>
    </row>
    <row r="1047638" spans="1:1">
      <c r="A1047638" s="19"/>
    </row>
    <row r="1047639" spans="1:1">
      <c r="A1047639" s="19"/>
    </row>
    <row r="1047640" spans="1:1">
      <c r="A1047640" s="19"/>
    </row>
    <row r="1047641" spans="1:1">
      <c r="A1047641" s="19"/>
    </row>
    <row r="1047642" spans="1:1">
      <c r="A1047642" s="19"/>
    </row>
    <row r="1047643" spans="1:1">
      <c r="A1047643" s="19"/>
    </row>
    <row r="1047644" spans="1:1">
      <c r="A1047644" s="19"/>
    </row>
    <row r="1047645" spans="1:1">
      <c r="A1047645" s="19"/>
    </row>
    <row r="1047646" spans="1:1">
      <c r="A1047646" s="19"/>
    </row>
    <row r="1047647" spans="1:1">
      <c r="A1047647" s="19"/>
    </row>
    <row r="1047648" spans="1:1">
      <c r="A1047648" s="19"/>
    </row>
    <row r="1047649" spans="1:1">
      <c r="A1047649" s="19"/>
    </row>
    <row r="1047650" spans="1:1">
      <c r="A1047650" s="19"/>
    </row>
    <row r="1047651" spans="1:1">
      <c r="A1047651" s="19"/>
    </row>
    <row r="1047652" spans="1:1">
      <c r="A1047652" s="19"/>
    </row>
    <row r="1047653" spans="1:1">
      <c r="A1047653" s="19"/>
    </row>
    <row r="1047654" spans="1:1">
      <c r="A1047654" s="19"/>
    </row>
    <row r="1047655" spans="1:1">
      <c r="A1047655" s="19"/>
    </row>
    <row r="1047656" spans="1:1">
      <c r="A1047656" s="19"/>
    </row>
    <row r="1047657" spans="1:1">
      <c r="A1047657" s="19"/>
    </row>
    <row r="1047658" spans="1:1">
      <c r="A1047658" s="19"/>
    </row>
    <row r="1047659" spans="1:1">
      <c r="A1047659" s="19"/>
    </row>
    <row r="1047660" spans="1:1">
      <c r="A1047660" s="19"/>
    </row>
    <row r="1047661" spans="1:1">
      <c r="A1047661" s="19"/>
    </row>
    <row r="1047662" spans="1:1">
      <c r="A1047662" s="19"/>
    </row>
    <row r="1047663" spans="1:1">
      <c r="A1047663" s="19"/>
    </row>
    <row r="1047664" spans="1:1">
      <c r="A1047664" s="19"/>
    </row>
    <row r="1047665" spans="1:1">
      <c r="A1047665" s="19"/>
    </row>
    <row r="1047666" spans="1:1">
      <c r="A1047666" s="19"/>
    </row>
    <row r="1047667" spans="1:1">
      <c r="A1047667" s="19"/>
    </row>
    <row r="1047668" spans="1:1">
      <c r="A1047668" s="19"/>
    </row>
    <row r="1047669" spans="1:1">
      <c r="A1047669" s="19"/>
    </row>
    <row r="1047670" spans="1:1">
      <c r="A1047670" s="19"/>
    </row>
    <row r="1047671" spans="1:1">
      <c r="A1047671" s="19"/>
    </row>
    <row r="1047672" spans="1:1">
      <c r="A1047672" s="19"/>
    </row>
    <row r="1047673" spans="1:1">
      <c r="A1047673" s="19"/>
    </row>
    <row r="1047674" spans="1:1">
      <c r="A1047674" s="19"/>
    </row>
    <row r="1047675" spans="1:1">
      <c r="A1047675" s="19"/>
    </row>
    <row r="1047676" spans="1:1">
      <c r="A1047676" s="19"/>
    </row>
    <row r="1047677" spans="1:1">
      <c r="A1047677" s="19"/>
    </row>
    <row r="1047678" spans="1:1">
      <c r="A1047678" s="19"/>
    </row>
    <row r="1047679" spans="1:1">
      <c r="A1047679" s="19"/>
    </row>
    <row r="1047680" spans="1:1">
      <c r="A1047680" s="19"/>
    </row>
    <row r="1047681" spans="1:1">
      <c r="A1047681" s="19"/>
    </row>
    <row r="1047682" spans="1:1">
      <c r="A1047682" s="19"/>
    </row>
    <row r="1047683" spans="1:1">
      <c r="A1047683" s="19"/>
    </row>
    <row r="1047684" spans="1:1">
      <c r="A1047684" s="19"/>
    </row>
    <row r="1047685" spans="1:1">
      <c r="A1047685" s="19"/>
    </row>
    <row r="1047686" spans="1:1">
      <c r="A1047686" s="19"/>
    </row>
    <row r="1047687" spans="1:1">
      <c r="A1047687" s="19"/>
    </row>
    <row r="1047688" spans="1:1">
      <c r="A1047688" s="19"/>
    </row>
    <row r="1047689" spans="1:1">
      <c r="A1047689" s="19"/>
    </row>
    <row r="1047690" spans="1:1">
      <c r="A1047690" s="19"/>
    </row>
    <row r="1047691" spans="1:1">
      <c r="A1047691" s="19"/>
    </row>
    <row r="1047692" spans="1:1">
      <c r="A1047692" s="19"/>
    </row>
    <row r="1047693" spans="1:1">
      <c r="A1047693" s="19"/>
    </row>
    <row r="1047694" spans="1:1">
      <c r="A1047694" s="19"/>
    </row>
    <row r="1047695" spans="1:1">
      <c r="A1047695" s="19"/>
    </row>
    <row r="1047696" spans="1:1">
      <c r="A1047696" s="19"/>
    </row>
    <row r="1047697" spans="1:1">
      <c r="A1047697" s="19"/>
    </row>
    <row r="1047698" spans="1:1">
      <c r="A1047698" s="19"/>
    </row>
    <row r="1047699" spans="1:1">
      <c r="A1047699" s="19"/>
    </row>
    <row r="1047700" spans="1:1">
      <c r="A1047700" s="19"/>
    </row>
    <row r="1047701" spans="1:1">
      <c r="A1047701" s="19"/>
    </row>
    <row r="1047702" spans="1:1">
      <c r="A1047702" s="19"/>
    </row>
    <row r="1047703" spans="1:1">
      <c r="A1047703" s="19"/>
    </row>
    <row r="1047704" spans="1:1">
      <c r="A1047704" s="19"/>
    </row>
    <row r="1047705" spans="1:1">
      <c r="A1047705" s="19"/>
    </row>
    <row r="1047706" spans="1:1">
      <c r="A1047706" s="19"/>
    </row>
    <row r="1047707" spans="1:1">
      <c r="A1047707" s="19"/>
    </row>
    <row r="1047708" spans="1:1">
      <c r="A1047708" s="19"/>
    </row>
    <row r="1047709" spans="1:1">
      <c r="A1047709" s="19"/>
    </row>
    <row r="1047710" spans="1:1">
      <c r="A1047710" s="19"/>
    </row>
    <row r="1047711" spans="1:1">
      <c r="A1047711" s="19"/>
    </row>
    <row r="1047712" spans="1:1">
      <c r="A1047712" s="19"/>
    </row>
    <row r="1047713" spans="1:1">
      <c r="A1047713" s="19"/>
    </row>
    <row r="1047714" spans="1:1">
      <c r="A1047714" s="19"/>
    </row>
    <row r="1047715" spans="1:1">
      <c r="A1047715" s="19"/>
    </row>
    <row r="1047716" spans="1:1">
      <c r="A1047716" s="19"/>
    </row>
    <row r="1047717" spans="1:1">
      <c r="A1047717" s="19"/>
    </row>
    <row r="1047718" spans="1:1">
      <c r="A1047718" s="19"/>
    </row>
    <row r="1047719" spans="1:1">
      <c r="A1047719" s="19"/>
    </row>
    <row r="1047720" spans="1:1">
      <c r="A1047720" s="19"/>
    </row>
    <row r="1047721" spans="1:1">
      <c r="A1047721" s="19"/>
    </row>
    <row r="1047722" spans="1:1">
      <c r="A1047722" s="19"/>
    </row>
    <row r="1047723" spans="1:1">
      <c r="A1047723" s="19"/>
    </row>
    <row r="1047724" spans="1:1">
      <c r="A1047724" s="19"/>
    </row>
    <row r="1047725" spans="1:1">
      <c r="A1047725" s="19"/>
    </row>
    <row r="1047726" spans="1:1">
      <c r="A1047726" s="19"/>
    </row>
    <row r="1047727" spans="1:1">
      <c r="A1047727" s="19"/>
    </row>
    <row r="1047728" spans="1:1">
      <c r="A1047728" s="19"/>
    </row>
    <row r="1047729" spans="1:1">
      <c r="A1047729" s="19"/>
    </row>
    <row r="1047730" spans="1:1">
      <c r="A1047730" s="19"/>
    </row>
    <row r="1047731" spans="1:1">
      <c r="A1047731" s="19"/>
    </row>
    <row r="1047732" spans="1:1">
      <c r="A1047732" s="19"/>
    </row>
    <row r="1047733" spans="1:1">
      <c r="A1047733" s="19"/>
    </row>
    <row r="1047734" spans="1:1">
      <c r="A1047734" s="19"/>
    </row>
    <row r="1047735" spans="1:1">
      <c r="A1047735" s="19"/>
    </row>
    <row r="1047736" spans="1:1">
      <c r="A1047736" s="19"/>
    </row>
    <row r="1047737" spans="1:1">
      <c r="A1047737" s="19"/>
    </row>
    <row r="1047738" spans="1:1">
      <c r="A1047738" s="19"/>
    </row>
    <row r="1047739" spans="1:1">
      <c r="A1047739" s="19"/>
    </row>
    <row r="1047740" spans="1:1">
      <c r="A1047740" s="19"/>
    </row>
    <row r="1047741" spans="1:1">
      <c r="A1047741" s="19"/>
    </row>
    <row r="1047742" spans="1:1">
      <c r="A1047742" s="19"/>
    </row>
    <row r="1047743" spans="1:1">
      <c r="A1047743" s="19"/>
    </row>
    <row r="1047744" spans="1:1">
      <c r="A1047744" s="19"/>
    </row>
    <row r="1047745" spans="1:1">
      <c r="A1047745" s="19"/>
    </row>
    <row r="1047746" spans="1:1">
      <c r="A1047746" s="19"/>
    </row>
    <row r="1047747" spans="1:1">
      <c r="A1047747" s="19"/>
    </row>
    <row r="1047748" spans="1:1">
      <c r="A1047748" s="19"/>
    </row>
    <row r="1047749" spans="1:1">
      <c r="A1047749" s="19"/>
    </row>
    <row r="1047750" spans="1:1">
      <c r="A1047750" s="19"/>
    </row>
    <row r="1047751" spans="1:1">
      <c r="A1047751" s="19"/>
    </row>
    <row r="1047752" spans="1:1">
      <c r="A1047752" s="19"/>
    </row>
    <row r="1047753" spans="1:1">
      <c r="A1047753" s="19"/>
    </row>
    <row r="1047754" spans="1:1">
      <c r="A1047754" s="19"/>
    </row>
    <row r="1047755" spans="1:1">
      <c r="A1047755" s="19"/>
    </row>
    <row r="1047756" spans="1:1">
      <c r="A1047756" s="19"/>
    </row>
    <row r="1047757" spans="1:1">
      <c r="A1047757" s="19"/>
    </row>
    <row r="1047758" spans="1:1">
      <c r="A1047758" s="19"/>
    </row>
    <row r="1047759" spans="1:1">
      <c r="A1047759" s="19"/>
    </row>
    <row r="1047760" spans="1:1">
      <c r="A1047760" s="19"/>
    </row>
    <row r="1047761" spans="1:1">
      <c r="A1047761" s="19"/>
    </row>
    <row r="1047762" spans="1:1">
      <c r="A1047762" s="19"/>
    </row>
    <row r="1047763" spans="1:1">
      <c r="A1047763" s="19"/>
    </row>
    <row r="1047764" spans="1:1">
      <c r="A1047764" s="19"/>
    </row>
    <row r="1047765" spans="1:1">
      <c r="A1047765" s="19"/>
    </row>
    <row r="1047766" spans="1:1">
      <c r="A1047766" s="19"/>
    </row>
    <row r="1047767" spans="1:1">
      <c r="A1047767" s="19"/>
    </row>
    <row r="1047768" spans="1:1">
      <c r="A1047768" s="19"/>
    </row>
    <row r="1047769" spans="1:1">
      <c r="A1047769" s="19"/>
    </row>
    <row r="1047770" spans="1:1">
      <c r="A1047770" s="19"/>
    </row>
    <row r="1047771" spans="1:1">
      <c r="A1047771" s="19"/>
    </row>
    <row r="1047772" spans="1:1">
      <c r="A1047772" s="19"/>
    </row>
    <row r="1047773" spans="1:1">
      <c r="A1047773" s="19"/>
    </row>
    <row r="1047774" spans="1:1">
      <c r="A1047774" s="19"/>
    </row>
    <row r="1047775" spans="1:1">
      <c r="A1047775" s="19"/>
    </row>
    <row r="1047776" spans="1:1">
      <c r="A1047776" s="19"/>
    </row>
    <row r="1047777" spans="1:1">
      <c r="A1047777" s="19"/>
    </row>
    <row r="1047778" spans="1:1">
      <c r="A1047778" s="19"/>
    </row>
    <row r="1047779" spans="1:1">
      <c r="A1047779" s="19"/>
    </row>
    <row r="1047780" spans="1:1">
      <c r="A1047780" s="19"/>
    </row>
    <row r="1047781" spans="1:1">
      <c r="A1047781" s="19"/>
    </row>
    <row r="1047782" spans="1:1">
      <c r="A1047782" s="19"/>
    </row>
    <row r="1047783" spans="1:1">
      <c r="A1047783" s="19"/>
    </row>
    <row r="1047784" spans="1:1">
      <c r="A1047784" s="19"/>
    </row>
    <row r="1047785" spans="1:1">
      <c r="A1047785" s="19"/>
    </row>
    <row r="1047786" spans="1:1">
      <c r="A1047786" s="19"/>
    </row>
    <row r="1047787" spans="1:1">
      <c r="A1047787" s="19"/>
    </row>
    <row r="1047788" spans="1:1">
      <c r="A1047788" s="19"/>
    </row>
    <row r="1047789" spans="1:1">
      <c r="A1047789" s="19"/>
    </row>
    <row r="1047790" spans="1:1">
      <c r="A1047790" s="19"/>
    </row>
    <row r="1047791" spans="1:1">
      <c r="A1047791" s="19"/>
    </row>
    <row r="1047792" spans="1:1">
      <c r="A1047792" s="19"/>
    </row>
    <row r="1047793" spans="1:1">
      <c r="A1047793" s="19"/>
    </row>
    <row r="1047794" spans="1:1">
      <c r="A1047794" s="19"/>
    </row>
    <row r="1047795" spans="1:1">
      <c r="A1047795" s="19"/>
    </row>
    <row r="1047796" spans="1:1">
      <c r="A1047796" s="19"/>
    </row>
    <row r="1047797" spans="1:1">
      <c r="A1047797" s="19"/>
    </row>
    <row r="1047798" spans="1:1">
      <c r="A1047798" s="19"/>
    </row>
    <row r="1047799" spans="1:1">
      <c r="A1047799" s="19"/>
    </row>
    <row r="1047800" spans="1:1">
      <c r="A1047800" s="19"/>
    </row>
    <row r="1047801" spans="1:1">
      <c r="A1047801" s="19"/>
    </row>
    <row r="1047802" spans="1:1">
      <c r="A1047802" s="19"/>
    </row>
    <row r="1047803" spans="1:1">
      <c r="A1047803" s="19"/>
    </row>
    <row r="1047804" spans="1:1">
      <c r="A1047804" s="19"/>
    </row>
    <row r="1047805" spans="1:1">
      <c r="A1047805" s="19"/>
    </row>
    <row r="1047806" spans="1:1">
      <c r="A1047806" s="19"/>
    </row>
    <row r="1047807" spans="1:1">
      <c r="A1047807" s="19"/>
    </row>
    <row r="1047808" spans="1:1">
      <c r="A1047808" s="19"/>
    </row>
    <row r="1047809" spans="1:1">
      <c r="A1047809" s="19"/>
    </row>
    <row r="1047810" spans="1:1">
      <c r="A1047810" s="19"/>
    </row>
    <row r="1047811" spans="1:1">
      <c r="A1047811" s="19"/>
    </row>
    <row r="1047812" spans="1:1">
      <c r="A1047812" s="19"/>
    </row>
    <row r="1047813" spans="1:1">
      <c r="A1047813" s="19"/>
    </row>
    <row r="1047814" spans="1:1">
      <c r="A1047814" s="19"/>
    </row>
    <row r="1047815" spans="1:1">
      <c r="A1047815" s="19"/>
    </row>
    <row r="1047816" spans="1:1">
      <c r="A1047816" s="19"/>
    </row>
    <row r="1047817" spans="1:1">
      <c r="A1047817" s="19"/>
    </row>
    <row r="1047818" spans="1:1">
      <c r="A1047818" s="19"/>
    </row>
    <row r="1047819" spans="1:1">
      <c r="A1047819" s="19"/>
    </row>
    <row r="1047820" spans="1:1">
      <c r="A1047820" s="19"/>
    </row>
    <row r="1047821" spans="1:1">
      <c r="A1047821" s="19"/>
    </row>
    <row r="1047822" spans="1:1">
      <c r="A1047822" s="19"/>
    </row>
    <row r="1047823" spans="1:1">
      <c r="A1047823" s="19"/>
    </row>
    <row r="1047824" spans="1:1">
      <c r="A1047824" s="19"/>
    </row>
    <row r="1047825" spans="1:1">
      <c r="A1047825" s="19"/>
    </row>
    <row r="1047826" spans="1:1">
      <c r="A1047826" s="19"/>
    </row>
    <row r="1047827" spans="1:1">
      <c r="A1047827" s="19"/>
    </row>
    <row r="1047828" spans="1:1">
      <c r="A1047828" s="19"/>
    </row>
    <row r="1047829" spans="1:1">
      <c r="A1047829" s="19"/>
    </row>
    <row r="1047830" spans="1:1">
      <c r="A1047830" s="19"/>
    </row>
    <row r="1047831" spans="1:1">
      <c r="A1047831" s="19"/>
    </row>
    <row r="1047832" spans="1:1">
      <c r="A1047832" s="19"/>
    </row>
    <row r="1047833" spans="1:1">
      <c r="A1047833" s="19"/>
    </row>
    <row r="1047834" spans="1:1">
      <c r="A1047834" s="19"/>
    </row>
    <row r="1047835" spans="1:1">
      <c r="A1047835" s="19"/>
    </row>
    <row r="1047836" spans="1:1">
      <c r="A1047836" s="19"/>
    </row>
    <row r="1047837" spans="1:1">
      <c r="A1047837" s="19"/>
    </row>
    <row r="1047838" spans="1:1">
      <c r="A1047838" s="19"/>
    </row>
    <row r="1047839" spans="1:1">
      <c r="A1047839" s="19"/>
    </row>
    <row r="1047840" spans="1:1">
      <c r="A1047840" s="19"/>
    </row>
    <row r="1047841" spans="1:1">
      <c r="A1047841" s="19"/>
    </row>
    <row r="1047842" spans="1:1">
      <c r="A1047842" s="19"/>
    </row>
    <row r="1047843" spans="1:1">
      <c r="A1047843" s="19"/>
    </row>
    <row r="1047844" spans="1:1">
      <c r="A1047844" s="19"/>
    </row>
    <row r="1047845" spans="1:1">
      <c r="A1047845" s="19"/>
    </row>
    <row r="1047846" spans="1:1">
      <c r="A1047846" s="19"/>
    </row>
    <row r="1047847" spans="1:1">
      <c r="A1047847" s="19"/>
    </row>
    <row r="1047848" spans="1:1">
      <c r="A1047848" s="19"/>
    </row>
    <row r="1047849" spans="1:1">
      <c r="A1047849" s="19"/>
    </row>
    <row r="1047850" spans="1:1">
      <c r="A1047850" s="19"/>
    </row>
    <row r="1047851" spans="1:1">
      <c r="A1047851" s="19"/>
    </row>
    <row r="1047852" spans="1:1">
      <c r="A1047852" s="19"/>
    </row>
    <row r="1047853" spans="1:1">
      <c r="A1047853" s="19"/>
    </row>
    <row r="1047854" spans="1:1">
      <c r="A1047854" s="19"/>
    </row>
    <row r="1047855" spans="1:1">
      <c r="A1047855" s="19"/>
    </row>
    <row r="1047856" spans="1:1">
      <c r="A1047856" s="19"/>
    </row>
    <row r="1047857" spans="1:1">
      <c r="A1047857" s="19"/>
    </row>
    <row r="1047858" spans="1:1">
      <c r="A1047858" s="19"/>
    </row>
    <row r="1047859" spans="1:1">
      <c r="A1047859" s="19"/>
    </row>
    <row r="1047860" spans="1:1">
      <c r="A1047860" s="19"/>
    </row>
    <row r="1047861" spans="1:1">
      <c r="A1047861" s="19"/>
    </row>
    <row r="1047862" spans="1:1">
      <c r="A1047862" s="19"/>
    </row>
    <row r="1047863" spans="1:1">
      <c r="A1047863" s="19"/>
    </row>
    <row r="1047864" spans="1:1">
      <c r="A1047864" s="19"/>
    </row>
    <row r="1047865" spans="1:1">
      <c r="A1047865" s="19"/>
    </row>
    <row r="1047866" spans="1:1">
      <c r="A1047866" s="19"/>
    </row>
    <row r="1047867" spans="1:1">
      <c r="A1047867" s="19"/>
    </row>
    <row r="1047868" spans="1:1">
      <c r="A1047868" s="19"/>
    </row>
    <row r="1047869" spans="1:1">
      <c r="A1047869" s="19"/>
    </row>
    <row r="1047870" spans="1:1">
      <c r="A1047870" s="19"/>
    </row>
    <row r="1047871" spans="1:1">
      <c r="A1047871" s="19"/>
    </row>
    <row r="1047872" spans="1:1">
      <c r="A1047872" s="19"/>
    </row>
    <row r="1047873" spans="1:1">
      <c r="A1047873" s="19"/>
    </row>
    <row r="1047874" spans="1:1">
      <c r="A1047874" s="19"/>
    </row>
    <row r="1047875" spans="1:1">
      <c r="A1047875" s="19"/>
    </row>
    <row r="1047876" spans="1:1">
      <c r="A1047876" s="19"/>
    </row>
    <row r="1047877" spans="1:1">
      <c r="A1047877" s="19"/>
    </row>
    <row r="1047878" spans="1:1">
      <c r="A1047878" s="19"/>
    </row>
    <row r="1047879" spans="1:1">
      <c r="A1047879" s="19"/>
    </row>
    <row r="1047880" spans="1:1">
      <c r="A1047880" s="19"/>
    </row>
    <row r="1047881" spans="1:1">
      <c r="A1047881" s="19"/>
    </row>
    <row r="1047882" spans="1:1">
      <c r="A1047882" s="19"/>
    </row>
    <row r="1047883" spans="1:1">
      <c r="A1047883" s="19"/>
    </row>
    <row r="1047884" spans="1:1">
      <c r="A1047884" s="19"/>
    </row>
    <row r="1047885" spans="1:1">
      <c r="A1047885" s="19"/>
    </row>
    <row r="1047886" spans="1:1">
      <c r="A1047886" s="19"/>
    </row>
    <row r="1047887" spans="1:1">
      <c r="A1047887" s="19"/>
    </row>
    <row r="1047888" spans="1:1">
      <c r="A1047888" s="19"/>
    </row>
    <row r="1047889" spans="1:1">
      <c r="A1047889" s="19"/>
    </row>
    <row r="1047890" spans="1:1">
      <c r="A1047890" s="19"/>
    </row>
    <row r="1047891" spans="1:1">
      <c r="A1047891" s="19"/>
    </row>
    <row r="1047892" spans="1:1">
      <c r="A1047892" s="19"/>
    </row>
    <row r="1047893" spans="1:1">
      <c r="A1047893" s="19"/>
    </row>
    <row r="1047894" spans="1:1">
      <c r="A1047894" s="19"/>
    </row>
    <row r="1047895" spans="1:1">
      <c r="A1047895" s="19"/>
    </row>
    <row r="1047896" spans="1:1">
      <c r="A1047896" s="19"/>
    </row>
    <row r="1047897" spans="1:1">
      <c r="A1047897" s="19"/>
    </row>
    <row r="1047898" spans="1:1">
      <c r="A1047898" s="19"/>
    </row>
    <row r="1047899" spans="1:1">
      <c r="A1047899" s="19"/>
    </row>
    <row r="1047900" spans="1:1">
      <c r="A1047900" s="19"/>
    </row>
    <row r="1047901" spans="1:1">
      <c r="A1047901" s="19"/>
    </row>
    <row r="1047902" spans="1:1">
      <c r="A1047902" s="19"/>
    </row>
    <row r="1047903" spans="1:1">
      <c r="A1047903" s="19"/>
    </row>
    <row r="1047904" spans="1:1">
      <c r="A1047904" s="19"/>
    </row>
    <row r="1047905" spans="1:1">
      <c r="A1047905" s="19"/>
    </row>
    <row r="1047906" spans="1:1">
      <c r="A1047906" s="19"/>
    </row>
    <row r="1047907" spans="1:1">
      <c r="A1047907" s="19"/>
    </row>
    <row r="1047908" spans="1:1">
      <c r="A1047908" s="19"/>
    </row>
    <row r="1047909" spans="1:1">
      <c r="A1047909" s="19"/>
    </row>
    <row r="1047910" spans="1:1">
      <c r="A1047910" s="19"/>
    </row>
    <row r="1047911" spans="1:1">
      <c r="A1047911" s="19"/>
    </row>
    <row r="1047912" spans="1:1">
      <c r="A1047912" s="19"/>
    </row>
    <row r="1047913" spans="1:1">
      <c r="A1047913" s="19"/>
    </row>
    <row r="1047914" spans="1:1">
      <c r="A1047914" s="19"/>
    </row>
    <row r="1047915" spans="1:1">
      <c r="A1047915" s="19"/>
    </row>
    <row r="1047916" spans="1:1">
      <c r="A1047916" s="19"/>
    </row>
    <row r="1047917" spans="1:1">
      <c r="A1047917" s="19"/>
    </row>
    <row r="1047918" spans="1:1">
      <c r="A1047918" s="19"/>
    </row>
    <row r="1047919" spans="1:1">
      <c r="A1047919" s="19"/>
    </row>
    <row r="1047920" spans="1:1">
      <c r="A1047920" s="19"/>
    </row>
    <row r="1047921" spans="1:1">
      <c r="A1047921" s="19"/>
    </row>
    <row r="1047922" spans="1:1">
      <c r="A1047922" s="19"/>
    </row>
    <row r="1047923" spans="1:1">
      <c r="A1047923" s="19"/>
    </row>
    <row r="1047924" spans="1:1">
      <c r="A1047924" s="19"/>
    </row>
    <row r="1047925" spans="1:1">
      <c r="A1047925" s="19"/>
    </row>
    <row r="1047926" spans="1:1">
      <c r="A1047926" s="19"/>
    </row>
    <row r="1047927" spans="1:1">
      <c r="A1047927" s="19"/>
    </row>
    <row r="1047928" spans="1:1">
      <c r="A1047928" s="19"/>
    </row>
    <row r="1047929" spans="1:1">
      <c r="A1047929" s="19"/>
    </row>
    <row r="1047930" spans="1:1">
      <c r="A1047930" s="19"/>
    </row>
    <row r="1047931" spans="1:1">
      <c r="A1047931" s="19"/>
    </row>
    <row r="1047932" spans="1:1">
      <c r="A1047932" s="19"/>
    </row>
    <row r="1047933" spans="1:1">
      <c r="A1047933" s="19"/>
    </row>
    <row r="1047934" spans="1:1">
      <c r="A1047934" s="19"/>
    </row>
    <row r="1047935" spans="1:1">
      <c r="A1047935" s="19"/>
    </row>
    <row r="1047936" spans="1:1">
      <c r="A1047936" s="19"/>
    </row>
    <row r="1047937" spans="1:1">
      <c r="A1047937" s="19"/>
    </row>
    <row r="1047938" spans="1:1">
      <c r="A1047938" s="19"/>
    </row>
    <row r="1047939" spans="1:1">
      <c r="A1047939" s="19"/>
    </row>
    <row r="1047940" spans="1:1">
      <c r="A1047940" s="19"/>
    </row>
    <row r="1047941" spans="1:1">
      <c r="A1047941" s="19"/>
    </row>
    <row r="1047942" spans="1:1">
      <c r="A1047942" s="19"/>
    </row>
    <row r="1047943" spans="1:1">
      <c r="A1047943" s="19"/>
    </row>
    <row r="1047944" spans="1:1">
      <c r="A1047944" s="19"/>
    </row>
    <row r="1047945" spans="1:1">
      <c r="A1047945" s="19"/>
    </row>
    <row r="1047946" spans="1:1">
      <c r="A1047946" s="19"/>
    </row>
    <row r="1047947" spans="1:1">
      <c r="A1047947" s="19"/>
    </row>
    <row r="1047948" spans="1:1">
      <c r="A1047948" s="19"/>
    </row>
    <row r="1047949" spans="1:1">
      <c r="A1047949" s="19"/>
    </row>
    <row r="1047950" spans="1:1">
      <c r="A1047950" s="19"/>
    </row>
    <row r="1047951" spans="1:1">
      <c r="A1047951" s="19"/>
    </row>
    <row r="1047952" spans="1:1">
      <c r="A1047952" s="19"/>
    </row>
    <row r="1047953" spans="1:1">
      <c r="A1047953" s="19"/>
    </row>
    <row r="1047954" spans="1:1">
      <c r="A1047954" s="19"/>
    </row>
    <row r="1047955" spans="1:1">
      <c r="A1047955" s="19"/>
    </row>
    <row r="1047956" spans="1:1">
      <c r="A1047956" s="19"/>
    </row>
    <row r="1047957" spans="1:1">
      <c r="A1047957" s="19"/>
    </row>
    <row r="1047958" spans="1:1">
      <c r="A1047958" s="19"/>
    </row>
    <row r="1047959" spans="1:1">
      <c r="A1047959" s="19"/>
    </row>
    <row r="1047960" spans="1:1">
      <c r="A1047960" s="19"/>
    </row>
    <row r="1047961" spans="1:1">
      <c r="A1047961" s="19"/>
    </row>
    <row r="1047962" spans="1:1">
      <c r="A1047962" s="19"/>
    </row>
    <row r="1047963" spans="1:1">
      <c r="A1047963" s="19"/>
    </row>
    <row r="1047964" spans="1:1">
      <c r="A1047964" s="19"/>
    </row>
    <row r="1047965" spans="1:1">
      <c r="A1047965" s="19"/>
    </row>
    <row r="1047966" spans="1:1">
      <c r="A1047966" s="19"/>
    </row>
    <row r="1047967" spans="1:1">
      <c r="A1047967" s="19"/>
    </row>
    <row r="1047968" spans="1:1">
      <c r="A1047968" s="19"/>
    </row>
    <row r="1047969" spans="1:1">
      <c r="A1047969" s="19"/>
    </row>
    <row r="1047970" spans="1:1">
      <c r="A1047970" s="19"/>
    </row>
    <row r="1047971" spans="1:1">
      <c r="A1047971" s="19"/>
    </row>
    <row r="1047972" spans="1:1">
      <c r="A1047972" s="19"/>
    </row>
    <row r="1047973" spans="1:1">
      <c r="A1047973" s="19"/>
    </row>
    <row r="1047974" spans="1:1">
      <c r="A1047974" s="19"/>
    </row>
    <row r="1047975" spans="1:1">
      <c r="A1047975" s="19"/>
    </row>
    <row r="1047976" spans="1:1">
      <c r="A1047976" s="19"/>
    </row>
    <row r="1047977" spans="1:1">
      <c r="A1047977" s="19"/>
    </row>
    <row r="1047978" spans="1:1">
      <c r="A1047978" s="19"/>
    </row>
    <row r="1047979" spans="1:1">
      <c r="A1047979" s="19"/>
    </row>
    <row r="1047980" spans="1:1">
      <c r="A1047980" s="19"/>
    </row>
    <row r="1047981" spans="1:1">
      <c r="A1047981" s="19"/>
    </row>
    <row r="1047982" spans="1:1">
      <c r="A1047982" s="19"/>
    </row>
    <row r="1047983" spans="1:1">
      <c r="A1047983" s="19"/>
    </row>
    <row r="1047984" spans="1:1">
      <c r="A1047984" s="19"/>
    </row>
    <row r="1047985" spans="1:1">
      <c r="A1047985" s="19"/>
    </row>
    <row r="1047986" spans="1:1">
      <c r="A1047986" s="19"/>
    </row>
    <row r="1047987" spans="1:1">
      <c r="A1047987" s="19"/>
    </row>
    <row r="1047988" spans="1:1">
      <c r="A1047988" s="19"/>
    </row>
    <row r="1047989" spans="1:1">
      <c r="A1047989" s="19"/>
    </row>
    <row r="1047990" spans="1:1">
      <c r="A1047990" s="19"/>
    </row>
    <row r="1047991" spans="1:1">
      <c r="A1047991" s="19"/>
    </row>
    <row r="1047992" spans="1:1">
      <c r="A1047992" s="19"/>
    </row>
    <row r="1047993" spans="1:1">
      <c r="A1047993" s="19"/>
    </row>
    <row r="1047994" spans="1:1">
      <c r="A1047994" s="19"/>
    </row>
    <row r="1047995" spans="1:1">
      <c r="A1047995" s="19"/>
    </row>
    <row r="1047996" spans="1:1">
      <c r="A1047996" s="19"/>
    </row>
    <row r="1047997" spans="1:1">
      <c r="A1047997" s="19"/>
    </row>
    <row r="1047998" spans="1:1">
      <c r="A1047998" s="19"/>
    </row>
    <row r="1047999" spans="1:1">
      <c r="A1047999" s="19"/>
    </row>
    <row r="1048000" spans="1:1">
      <c r="A1048000" s="19"/>
    </row>
    <row r="1048001" spans="1:1">
      <c r="A1048001" s="19"/>
    </row>
    <row r="1048002" spans="1:1">
      <c r="A1048002" s="19"/>
    </row>
    <row r="1048003" spans="1:1">
      <c r="A1048003" s="19"/>
    </row>
    <row r="1048004" spans="1:1">
      <c r="A1048004" s="19"/>
    </row>
    <row r="1048005" spans="1:1">
      <c r="A1048005" s="19"/>
    </row>
    <row r="1048006" spans="1:1">
      <c r="A1048006" s="19"/>
    </row>
    <row r="1048007" spans="1:1">
      <c r="A1048007" s="19"/>
    </row>
    <row r="1048008" spans="1:1">
      <c r="A1048008" s="19"/>
    </row>
    <row r="1048009" spans="1:1">
      <c r="A1048009" s="19"/>
    </row>
    <row r="1048010" spans="1:1">
      <c r="A1048010" s="19"/>
    </row>
    <row r="1048011" spans="1:1">
      <c r="A1048011" s="19"/>
    </row>
    <row r="1048012" spans="1:1">
      <c r="A1048012" s="19"/>
    </row>
    <row r="1048013" spans="1:1">
      <c r="A1048013" s="19"/>
    </row>
    <row r="1048014" spans="1:1">
      <c r="A1048014" s="19"/>
    </row>
    <row r="1048015" spans="1:1">
      <c r="A1048015" s="19"/>
    </row>
    <row r="1048016" spans="1:1">
      <c r="A1048016" s="19"/>
    </row>
    <row r="1048017" spans="1:1">
      <c r="A1048017" s="19"/>
    </row>
    <row r="1048018" spans="1:1">
      <c r="A1048018" s="19"/>
    </row>
    <row r="1048019" spans="1:1">
      <c r="A1048019" s="19"/>
    </row>
    <row r="1048020" spans="1:1">
      <c r="A1048020" s="19"/>
    </row>
    <row r="1048021" spans="1:1">
      <c r="A1048021" s="19"/>
    </row>
    <row r="1048022" spans="1:1">
      <c r="A1048022" s="19"/>
    </row>
    <row r="1048023" spans="1:1">
      <c r="A1048023" s="19"/>
    </row>
    <row r="1048024" spans="1:1">
      <c r="A1048024" s="19"/>
    </row>
    <row r="1048025" spans="1:1">
      <c r="A1048025" s="19"/>
    </row>
    <row r="1048026" spans="1:1">
      <c r="A1048026" s="19"/>
    </row>
    <row r="1048027" spans="1:1">
      <c r="A1048027" s="19"/>
    </row>
    <row r="1048028" spans="1:1">
      <c r="A1048028" s="19"/>
    </row>
    <row r="1048029" spans="1:1">
      <c r="A1048029" s="19"/>
    </row>
    <row r="1048030" spans="1:1">
      <c r="A1048030" s="19"/>
    </row>
    <row r="1048031" spans="1:1">
      <c r="A1048031" s="19"/>
    </row>
    <row r="1048032" spans="1:1">
      <c r="A1048032" s="19"/>
    </row>
    <row r="1048033" spans="1:1">
      <c r="A1048033" s="19"/>
    </row>
    <row r="1048034" spans="1:1">
      <c r="A1048034" s="19"/>
    </row>
    <row r="1048035" spans="1:1">
      <c r="A1048035" s="19"/>
    </row>
    <row r="1048036" spans="1:1">
      <c r="A1048036" s="19"/>
    </row>
    <row r="1048037" spans="1:1">
      <c r="A1048037" s="19"/>
    </row>
    <row r="1048038" spans="1:1">
      <c r="A1048038" s="19"/>
    </row>
    <row r="1048039" spans="1:1">
      <c r="A1048039" s="19"/>
    </row>
    <row r="1048040" spans="1:1">
      <c r="A1048040" s="19"/>
    </row>
    <row r="1048041" spans="1:1">
      <c r="A1048041" s="19"/>
    </row>
    <row r="1048042" spans="1:1">
      <c r="A1048042" s="19"/>
    </row>
    <row r="1048043" spans="1:1">
      <c r="A1048043" s="19"/>
    </row>
    <row r="1048044" spans="1:1">
      <c r="A1048044" s="19"/>
    </row>
    <row r="1048045" spans="1:1">
      <c r="A1048045" s="19"/>
    </row>
    <row r="1048046" spans="1:1">
      <c r="A1048046" s="19"/>
    </row>
    <row r="1048047" spans="1:1">
      <c r="A1048047" s="19"/>
    </row>
    <row r="1048048" spans="1:1">
      <c r="A1048048" s="19"/>
    </row>
    <row r="1048049" spans="1:1">
      <c r="A1048049" s="19"/>
    </row>
    <row r="1048050" spans="1:1">
      <c r="A1048050" s="19"/>
    </row>
    <row r="1048051" spans="1:1">
      <c r="A1048051" s="19"/>
    </row>
    <row r="1048052" spans="1:1">
      <c r="A1048052" s="19"/>
    </row>
    <row r="1048053" spans="1:1">
      <c r="A1048053" s="19"/>
    </row>
    <row r="1048054" spans="1:1">
      <c r="A1048054" s="19"/>
    </row>
    <row r="1048055" spans="1:1">
      <c r="A1048055" s="19"/>
    </row>
    <row r="1048056" spans="1:1">
      <c r="A1048056" s="19"/>
    </row>
    <row r="1048057" spans="1:1">
      <c r="A1048057" s="19"/>
    </row>
    <row r="1048058" spans="1:1">
      <c r="A1048058" s="19"/>
    </row>
    <row r="1048059" spans="1:1">
      <c r="A1048059" s="19"/>
    </row>
    <row r="1048060" spans="1:1">
      <c r="A1048060" s="19"/>
    </row>
    <row r="1048061" spans="1:1">
      <c r="A1048061" s="19"/>
    </row>
    <row r="1048062" spans="1:1">
      <c r="A1048062" s="19"/>
    </row>
    <row r="1048063" spans="1:1">
      <c r="A1048063" s="19"/>
    </row>
    <row r="1048064" spans="1:1">
      <c r="A1048064" s="19"/>
    </row>
    <row r="1048065" spans="1:1">
      <c r="A1048065" s="19"/>
    </row>
    <row r="1048066" spans="1:1">
      <c r="A1048066" s="19"/>
    </row>
    <row r="1048067" spans="1:1">
      <c r="A1048067" s="19"/>
    </row>
    <row r="1048068" spans="1:1">
      <c r="A1048068" s="19"/>
    </row>
    <row r="1048069" spans="1:1">
      <c r="A1048069" s="19"/>
    </row>
    <row r="1048070" spans="1:1">
      <c r="A1048070" s="19"/>
    </row>
    <row r="1048071" spans="1:1">
      <c r="A1048071" s="19"/>
    </row>
    <row r="1048072" spans="1:1">
      <c r="A1048072" s="19"/>
    </row>
    <row r="1048073" spans="1:1">
      <c r="A1048073" s="19"/>
    </row>
    <row r="1048074" spans="1:1">
      <c r="A1048074" s="19"/>
    </row>
    <row r="1048075" spans="1:1">
      <c r="A1048075" s="19"/>
    </row>
    <row r="1048076" spans="1:1">
      <c r="A1048076" s="19"/>
    </row>
    <row r="1048077" spans="1:1">
      <c r="A1048077" s="19"/>
    </row>
    <row r="1048078" spans="1:1">
      <c r="A1048078" s="19"/>
    </row>
    <row r="1048079" spans="1:1">
      <c r="A1048079" s="19"/>
    </row>
    <row r="1048080" spans="1:1">
      <c r="A1048080" s="19"/>
    </row>
    <row r="1048081" spans="1:1">
      <c r="A1048081" s="19"/>
    </row>
    <row r="1048082" spans="1:1">
      <c r="A1048082" s="19"/>
    </row>
    <row r="1048083" spans="1:1">
      <c r="A1048083" s="19"/>
    </row>
    <row r="1048084" spans="1:1">
      <c r="A1048084" s="19"/>
    </row>
    <row r="1048085" spans="1:1">
      <c r="A1048085" s="19"/>
    </row>
    <row r="1048086" spans="1:1">
      <c r="A1048086" s="19"/>
    </row>
    <row r="1048087" spans="1:1">
      <c r="A1048087" s="19"/>
    </row>
    <row r="1048088" spans="1:1">
      <c r="A1048088" s="19"/>
    </row>
    <row r="1048089" spans="1:1">
      <c r="A1048089" s="19"/>
    </row>
    <row r="1048090" spans="1:1">
      <c r="A1048090" s="19"/>
    </row>
    <row r="1048091" spans="1:1">
      <c r="A1048091" s="19"/>
    </row>
    <row r="1048092" spans="1:1">
      <c r="A1048092" s="19"/>
    </row>
    <row r="1048093" spans="1:1">
      <c r="A1048093" s="19"/>
    </row>
    <row r="1048094" spans="1:1">
      <c r="A1048094" s="19"/>
    </row>
    <row r="1048095" spans="1:1">
      <c r="A1048095" s="19"/>
    </row>
    <row r="1048096" spans="1:1">
      <c r="A1048096" s="19"/>
    </row>
    <row r="1048097" spans="1:1">
      <c r="A1048097" s="19"/>
    </row>
    <row r="1048098" spans="1:1">
      <c r="A1048098" s="19"/>
    </row>
    <row r="1048099" spans="1:1">
      <c r="A1048099" s="19"/>
    </row>
    <row r="1048100" spans="1:1">
      <c r="A1048100" s="19"/>
    </row>
    <row r="1048101" spans="1:1">
      <c r="A1048101" s="19"/>
    </row>
    <row r="1048102" spans="1:1">
      <c r="A1048102" s="19"/>
    </row>
    <row r="1048103" spans="1:1">
      <c r="A1048103" s="19"/>
    </row>
    <row r="1048104" spans="1:1">
      <c r="A1048104" s="19"/>
    </row>
    <row r="1048105" spans="1:1">
      <c r="A1048105" s="19"/>
    </row>
    <row r="1048106" spans="1:1">
      <c r="A1048106" s="19"/>
    </row>
    <row r="1048107" spans="1:1">
      <c r="A1048107" s="19"/>
    </row>
    <row r="1048108" spans="1:1">
      <c r="A1048108" s="19"/>
    </row>
    <row r="1048109" spans="1:1">
      <c r="A1048109" s="19"/>
    </row>
    <row r="1048110" spans="1:1">
      <c r="A1048110" s="19"/>
    </row>
    <row r="1048111" spans="1:1">
      <c r="A1048111" s="19"/>
    </row>
    <row r="1048112" spans="1:1">
      <c r="A1048112" s="19"/>
    </row>
    <row r="1048113" spans="1:1">
      <c r="A1048113" s="19"/>
    </row>
    <row r="1048114" spans="1:1">
      <c r="A1048114" s="19"/>
    </row>
    <row r="1048115" spans="1:1">
      <c r="A1048115" s="19"/>
    </row>
    <row r="1048116" spans="1:1">
      <c r="A1048116" s="19"/>
    </row>
    <row r="1048117" spans="1:1">
      <c r="A1048117" s="19"/>
    </row>
    <row r="1048118" spans="1:1">
      <c r="A1048118" s="19"/>
    </row>
    <row r="1048119" spans="1:1">
      <c r="A1048119" s="19"/>
    </row>
    <row r="1048120" spans="1:1">
      <c r="A1048120" s="19"/>
    </row>
    <row r="1048121" spans="1:1">
      <c r="A1048121" s="19"/>
    </row>
    <row r="1048122" spans="1:1">
      <c r="A1048122" s="19"/>
    </row>
    <row r="1048123" spans="1:1">
      <c r="A1048123" s="19"/>
    </row>
    <row r="1048124" spans="1:1">
      <c r="A1048124" s="19"/>
    </row>
    <row r="1048125" spans="1:1">
      <c r="A1048125" s="19"/>
    </row>
    <row r="1048126" spans="1:1">
      <c r="A1048126" s="19"/>
    </row>
    <row r="1048127" spans="1:1">
      <c r="A1048127" s="19"/>
    </row>
    <row r="1048128" spans="1:1">
      <c r="A1048128" s="19"/>
    </row>
    <row r="1048129" spans="1:1">
      <c r="A1048129" s="19"/>
    </row>
    <row r="1048130" spans="1:1">
      <c r="A1048130" s="19"/>
    </row>
    <row r="1048131" spans="1:1">
      <c r="A1048131" s="19"/>
    </row>
    <row r="1048132" spans="1:1">
      <c r="A1048132" s="19"/>
    </row>
    <row r="1048133" spans="1:1">
      <c r="A1048133" s="19"/>
    </row>
    <row r="1048134" spans="1:1">
      <c r="A1048134" s="19"/>
    </row>
    <row r="1048135" spans="1:1">
      <c r="A1048135" s="19"/>
    </row>
    <row r="1048136" spans="1:1">
      <c r="A1048136" s="19"/>
    </row>
    <row r="1048137" spans="1:1">
      <c r="A1048137" s="19"/>
    </row>
    <row r="1048138" spans="1:1">
      <c r="A1048138" s="19"/>
    </row>
    <row r="1048139" spans="1:1">
      <c r="A1048139" s="19"/>
    </row>
    <row r="1048140" spans="1:1">
      <c r="A1048140" s="19"/>
    </row>
    <row r="1048141" spans="1:1">
      <c r="A1048141" s="19"/>
    </row>
    <row r="1048142" spans="1:1">
      <c r="A1048142" s="19"/>
    </row>
    <row r="1048143" spans="1:1">
      <c r="A1048143" s="19"/>
    </row>
    <row r="1048144" spans="1:1">
      <c r="A1048144" s="19"/>
    </row>
    <row r="1048145" spans="1:1">
      <c r="A1048145" s="19"/>
    </row>
    <row r="1048146" spans="1:1">
      <c r="A1048146" s="19"/>
    </row>
    <row r="1048147" spans="1:1">
      <c r="A1048147" s="19"/>
    </row>
    <row r="1048148" spans="1:1">
      <c r="A1048148" s="19"/>
    </row>
    <row r="1048149" spans="1:1">
      <c r="A1048149" s="19"/>
    </row>
    <row r="1048150" spans="1:1">
      <c r="A1048150" s="19"/>
    </row>
    <row r="1048151" spans="1:1">
      <c r="A1048151" s="19"/>
    </row>
    <row r="1048152" spans="1:1">
      <c r="A1048152" s="19"/>
    </row>
    <row r="1048153" spans="1:1">
      <c r="A1048153" s="19"/>
    </row>
    <row r="1048154" spans="1:1">
      <c r="A1048154" s="19"/>
    </row>
    <row r="1048155" spans="1:1">
      <c r="A1048155" s="19"/>
    </row>
    <row r="1048156" spans="1:1">
      <c r="A1048156" s="19"/>
    </row>
    <row r="1048157" spans="1:1">
      <c r="A1048157" s="19"/>
    </row>
    <row r="1048158" spans="1:1">
      <c r="A1048158" s="19"/>
    </row>
    <row r="1048159" spans="1:1">
      <c r="A1048159" s="19"/>
    </row>
    <row r="1048160" spans="1:1">
      <c r="A1048160" s="19"/>
    </row>
    <row r="1048161" spans="1:1">
      <c r="A1048161" s="19"/>
    </row>
    <row r="1048162" spans="1:1">
      <c r="A1048162" s="19"/>
    </row>
    <row r="1048163" spans="1:1">
      <c r="A1048163" s="19"/>
    </row>
    <row r="1048164" spans="1:1">
      <c r="A1048164" s="19"/>
    </row>
    <row r="1048165" spans="1:1">
      <c r="A1048165" s="19"/>
    </row>
    <row r="1048166" spans="1:1">
      <c r="A1048166" s="19"/>
    </row>
    <row r="1048167" spans="1:1">
      <c r="A1048167" s="19"/>
    </row>
    <row r="1048168" spans="1:1">
      <c r="A1048168" s="19"/>
    </row>
    <row r="1048169" spans="1:1">
      <c r="A1048169" s="19"/>
    </row>
    <row r="1048170" spans="1:1">
      <c r="A1048170" s="19"/>
    </row>
    <row r="1048171" spans="1:1">
      <c r="A1048171" s="19"/>
    </row>
    <row r="1048172" spans="1:1">
      <c r="A1048172" s="19"/>
    </row>
    <row r="1048173" spans="1:1">
      <c r="A1048173" s="19"/>
    </row>
    <row r="1048174" spans="1:1">
      <c r="A1048174" s="19"/>
    </row>
    <row r="1048175" spans="1:1">
      <c r="A1048175" s="19"/>
    </row>
    <row r="1048176" spans="1:1">
      <c r="A1048176" s="19"/>
    </row>
    <row r="1048177" spans="1:1">
      <c r="A1048177" s="19"/>
    </row>
    <row r="1048178" spans="1:1">
      <c r="A1048178" s="19"/>
    </row>
    <row r="1048179" spans="1:1">
      <c r="A1048179" s="19"/>
    </row>
    <row r="1048180" spans="1:1">
      <c r="A1048180" s="19"/>
    </row>
    <row r="1048181" spans="1:1">
      <c r="A1048181" s="19"/>
    </row>
    <row r="1048182" spans="1:1">
      <c r="A1048182" s="19"/>
    </row>
    <row r="1048183" spans="1:1">
      <c r="A1048183" s="19"/>
    </row>
    <row r="1048184" spans="1:1">
      <c r="A1048184" s="19"/>
    </row>
    <row r="1048185" spans="1:1">
      <c r="A1048185" s="19"/>
    </row>
    <row r="1048186" spans="1:1">
      <c r="A1048186" s="19"/>
    </row>
    <row r="1048187" spans="1:1">
      <c r="A1048187" s="19"/>
    </row>
    <row r="1048188" spans="1:1">
      <c r="A1048188" s="19"/>
    </row>
    <row r="1048189" spans="1:1">
      <c r="A1048189" s="19"/>
    </row>
    <row r="1048190" spans="1:1">
      <c r="A1048190" s="19"/>
    </row>
    <row r="1048191" spans="1:1">
      <c r="A1048191" s="19"/>
    </row>
    <row r="1048192" spans="1:1">
      <c r="A1048192" s="19"/>
    </row>
    <row r="1048193" spans="1:1">
      <c r="A1048193" s="19"/>
    </row>
    <row r="1048194" spans="1:1">
      <c r="A1048194" s="19"/>
    </row>
    <row r="1048195" spans="1:1">
      <c r="A1048195" s="19"/>
    </row>
    <row r="1048196" spans="1:1">
      <c r="A1048196" s="19"/>
    </row>
    <row r="1048197" spans="1:1">
      <c r="A1048197" s="19"/>
    </row>
    <row r="1048198" spans="1:1">
      <c r="A1048198" s="19"/>
    </row>
    <row r="1048199" spans="1:1">
      <c r="A1048199" s="19"/>
    </row>
    <row r="1048200" spans="1:1">
      <c r="A1048200" s="19"/>
    </row>
    <row r="1048201" spans="1:1">
      <c r="A1048201" s="19"/>
    </row>
    <row r="1048202" spans="1:1">
      <c r="A1048202" s="19"/>
    </row>
    <row r="1048203" spans="1:1">
      <c r="A1048203" s="19"/>
    </row>
    <row r="1048204" spans="1:1">
      <c r="A1048204" s="19"/>
    </row>
    <row r="1048205" spans="1:1">
      <c r="A1048205" s="19"/>
    </row>
    <row r="1048206" spans="1:1">
      <c r="A1048206" s="19"/>
    </row>
    <row r="1048207" spans="1:1">
      <c r="A1048207" s="19"/>
    </row>
    <row r="1048208" spans="1:1">
      <c r="A1048208" s="19"/>
    </row>
    <row r="1048209" spans="1:1">
      <c r="A1048209" s="19"/>
    </row>
    <row r="1048210" spans="1:1">
      <c r="A1048210" s="19"/>
    </row>
    <row r="1048211" spans="1:1">
      <c r="A1048211" s="19"/>
    </row>
    <row r="1048212" spans="1:1">
      <c r="A1048212" s="19"/>
    </row>
    <row r="1048213" spans="1:1">
      <c r="A1048213" s="19"/>
    </row>
    <row r="1048214" spans="1:1">
      <c r="A1048214" s="19"/>
    </row>
    <row r="1048215" spans="1:1">
      <c r="A1048215" s="19"/>
    </row>
    <row r="1048216" spans="1:1">
      <c r="A1048216" s="19"/>
    </row>
    <row r="1048217" spans="1:1">
      <c r="A1048217" s="19"/>
    </row>
    <row r="1048218" spans="1:1">
      <c r="A1048218" s="19"/>
    </row>
    <row r="1048219" spans="1:1">
      <c r="A1048219" s="19"/>
    </row>
    <row r="1048220" spans="1:1">
      <c r="A1048220" s="19"/>
    </row>
    <row r="1048221" spans="1:1">
      <c r="A1048221" s="19"/>
    </row>
    <row r="1048222" spans="1:1">
      <c r="A1048222" s="19"/>
    </row>
    <row r="1048223" spans="1:1">
      <c r="A1048223" s="19"/>
    </row>
    <row r="1048224" spans="1:1">
      <c r="A1048224" s="19"/>
    </row>
    <row r="1048225" spans="1:1">
      <c r="A1048225" s="19"/>
    </row>
    <row r="1048226" spans="1:1">
      <c r="A1048226" s="19"/>
    </row>
    <row r="1048227" spans="1:1">
      <c r="A1048227" s="19"/>
    </row>
    <row r="1048228" spans="1:1">
      <c r="A1048228" s="19"/>
    </row>
    <row r="1048229" spans="1:1">
      <c r="A1048229" s="19"/>
    </row>
    <row r="1048230" spans="1:1">
      <c r="A1048230" s="19"/>
    </row>
    <row r="1048231" spans="1:1">
      <c r="A1048231" s="19"/>
    </row>
    <row r="1048232" spans="1:1">
      <c r="A1048232" s="19"/>
    </row>
    <row r="1048233" spans="1:1">
      <c r="A1048233" s="19"/>
    </row>
    <row r="1048234" spans="1:1">
      <c r="A1048234" s="19"/>
    </row>
    <row r="1048235" spans="1:1">
      <c r="A1048235" s="19"/>
    </row>
    <row r="1048236" spans="1:1">
      <c r="A1048236" s="19"/>
    </row>
    <row r="1048237" spans="1:1">
      <c r="A1048237" s="19"/>
    </row>
    <row r="1048238" spans="1:1">
      <c r="A1048238" s="19"/>
    </row>
    <row r="1048239" spans="1:1">
      <c r="A1048239" s="19"/>
    </row>
    <row r="1048240" spans="1:1">
      <c r="A1048240" s="19"/>
    </row>
    <row r="1048241" spans="1:1">
      <c r="A1048241" s="19"/>
    </row>
    <row r="1048242" spans="1:1">
      <c r="A1048242" s="19"/>
    </row>
    <row r="1048243" spans="1:1">
      <c r="A1048243" s="19"/>
    </row>
    <row r="1048244" spans="1:1">
      <c r="A1048244" s="19"/>
    </row>
    <row r="1048245" spans="1:1">
      <c r="A1048245" s="19"/>
    </row>
    <row r="1048246" spans="1:1">
      <c r="A1048246" s="19"/>
    </row>
    <row r="1048247" spans="1:1">
      <c r="A1048247" s="19"/>
    </row>
    <row r="1048248" spans="1:1">
      <c r="A1048248" s="19"/>
    </row>
    <row r="1048249" spans="1:1">
      <c r="A1048249" s="19"/>
    </row>
    <row r="1048250" spans="1:1">
      <c r="A1048250" s="19"/>
    </row>
    <row r="1048251" spans="1:1">
      <c r="A1048251" s="19"/>
    </row>
    <row r="1048252" spans="1:1">
      <c r="A1048252" s="19"/>
    </row>
    <row r="1048253" spans="1:1">
      <c r="A1048253" s="19"/>
    </row>
    <row r="1048254" spans="1:1">
      <c r="A1048254" s="19"/>
    </row>
    <row r="1048255" spans="1:1">
      <c r="A1048255" s="19"/>
    </row>
    <row r="1048256" spans="1:1">
      <c r="A1048256" s="19"/>
    </row>
    <row r="1048257" spans="1:1">
      <c r="A1048257" s="19"/>
    </row>
    <row r="1048258" spans="1:1">
      <c r="A1048258" s="19"/>
    </row>
    <row r="1048259" spans="1:1">
      <c r="A1048259" s="19"/>
    </row>
    <row r="1048260" spans="1:1">
      <c r="A1048260" s="19"/>
    </row>
    <row r="1048261" spans="1:1">
      <c r="A1048261" s="19"/>
    </row>
    <row r="1048262" spans="1:1">
      <c r="A1048262" s="19"/>
    </row>
    <row r="1048263" spans="1:1">
      <c r="A1048263" s="19"/>
    </row>
    <row r="1048264" spans="1:1">
      <c r="A1048264" s="19"/>
    </row>
    <row r="1048265" spans="1:1">
      <c r="A1048265" s="19"/>
    </row>
    <row r="1048266" spans="1:1">
      <c r="A1048266" s="19"/>
    </row>
    <row r="1048267" spans="1:1">
      <c r="A1048267" s="19"/>
    </row>
    <row r="1048268" spans="1:1">
      <c r="A1048268" s="19"/>
    </row>
    <row r="1048269" spans="1:1">
      <c r="A1048269" s="19"/>
    </row>
    <row r="1048270" spans="1:1">
      <c r="A1048270" s="19"/>
    </row>
    <row r="1048271" spans="1:1">
      <c r="A1048271" s="19"/>
    </row>
    <row r="1048272" spans="1:1">
      <c r="A1048272" s="19"/>
    </row>
    <row r="1048273" spans="1:1">
      <c r="A1048273" s="19"/>
    </row>
    <row r="1048274" spans="1:1">
      <c r="A1048274" s="19"/>
    </row>
    <row r="1048275" spans="1:1">
      <c r="A1048275" s="19"/>
    </row>
    <row r="1048276" spans="1:1">
      <c r="A1048276" s="19"/>
    </row>
    <row r="1048277" spans="1:1">
      <c r="A1048277" s="19"/>
    </row>
    <row r="1048278" spans="1:1">
      <c r="A1048278" s="19"/>
    </row>
    <row r="1048279" spans="1:1">
      <c r="A1048279" s="19"/>
    </row>
    <row r="1048280" spans="1:1">
      <c r="A1048280" s="19"/>
    </row>
    <row r="1048281" spans="1:1">
      <c r="A1048281" s="19"/>
    </row>
    <row r="1048282" spans="1:1">
      <c r="A1048282" s="19"/>
    </row>
    <row r="1048283" spans="1:1">
      <c r="A1048283" s="19"/>
    </row>
    <row r="1048284" spans="1:1">
      <c r="A1048284" s="19"/>
    </row>
    <row r="1048285" spans="1:1">
      <c r="A1048285" s="19"/>
    </row>
    <row r="1048286" spans="1:1">
      <c r="A1048286" s="19"/>
    </row>
    <row r="1048287" spans="1:1">
      <c r="A1048287" s="19"/>
    </row>
    <row r="1048288" spans="1:1">
      <c r="A1048288" s="19"/>
    </row>
    <row r="1048289" spans="1:1">
      <c r="A1048289" s="19"/>
    </row>
    <row r="1048290" spans="1:1">
      <c r="A1048290" s="19"/>
    </row>
    <row r="1048291" spans="1:1">
      <c r="A1048291" s="19"/>
    </row>
    <row r="1048292" spans="1:1">
      <c r="A1048292" s="19"/>
    </row>
    <row r="1048293" spans="1:1">
      <c r="A1048293" s="19"/>
    </row>
    <row r="1048294" spans="1:1">
      <c r="A1048294" s="19"/>
    </row>
    <row r="1048295" spans="1:1">
      <c r="A1048295" s="19"/>
    </row>
    <row r="1048296" spans="1:1">
      <c r="A1048296" s="19"/>
    </row>
    <row r="1048297" spans="1:1">
      <c r="A1048297" s="19"/>
    </row>
    <row r="1048298" spans="1:1">
      <c r="A1048298" s="19"/>
    </row>
    <row r="1048299" spans="1:1">
      <c r="A1048299" s="19"/>
    </row>
    <row r="1048300" spans="1:1">
      <c r="A1048300" s="19"/>
    </row>
    <row r="1048301" spans="1:1">
      <c r="A1048301" s="19"/>
    </row>
    <row r="1048302" spans="1:1">
      <c r="A1048302" s="19"/>
    </row>
    <row r="1048303" spans="1:1">
      <c r="A1048303" s="19"/>
    </row>
    <row r="1048304" spans="1:1">
      <c r="A1048304" s="19"/>
    </row>
    <row r="1048305" spans="1:1">
      <c r="A1048305" s="19"/>
    </row>
    <row r="1048306" spans="1:1">
      <c r="A1048306" s="19"/>
    </row>
    <row r="1048307" spans="1:1">
      <c r="A1048307" s="19"/>
    </row>
    <row r="1048308" spans="1:1">
      <c r="A1048308" s="19"/>
    </row>
    <row r="1048309" spans="1:1">
      <c r="A1048309" s="19"/>
    </row>
    <row r="1048310" spans="1:1">
      <c r="A1048310" s="19"/>
    </row>
    <row r="1048311" spans="1:1">
      <c r="A1048311" s="19"/>
    </row>
    <row r="1048312" spans="1:1">
      <c r="A1048312" s="19"/>
    </row>
    <row r="1048313" spans="1:1">
      <c r="A1048313" s="19"/>
    </row>
    <row r="1048314" spans="1:1">
      <c r="A1048314" s="19"/>
    </row>
    <row r="1048315" spans="1:1">
      <c r="A1048315" s="19"/>
    </row>
    <row r="1048316" spans="1:1">
      <c r="A1048316" s="19"/>
    </row>
    <row r="1048317" spans="1:1">
      <c r="A1048317" s="19"/>
    </row>
    <row r="1048318" spans="1:1">
      <c r="A1048318" s="19"/>
    </row>
    <row r="1048319" spans="1:1">
      <c r="A1048319" s="19"/>
    </row>
    <row r="1048320" spans="1:1">
      <c r="A1048320" s="19"/>
    </row>
    <row r="1048321" spans="1:1">
      <c r="A1048321" s="19"/>
    </row>
    <row r="1048322" spans="1:1">
      <c r="A1048322" s="19"/>
    </row>
    <row r="1048323" spans="1:1">
      <c r="A1048323" s="19"/>
    </row>
    <row r="1048324" spans="1:1">
      <c r="A1048324" s="19"/>
    </row>
    <row r="1048325" spans="1:1">
      <c r="A1048325" s="19"/>
    </row>
    <row r="1048326" spans="1:1">
      <c r="A1048326" s="19"/>
    </row>
    <row r="1048327" spans="1:1">
      <c r="A1048327" s="19"/>
    </row>
    <row r="1048328" spans="1:1">
      <c r="A1048328" s="19"/>
    </row>
    <row r="1048329" spans="1:1">
      <c r="A1048329" s="19"/>
    </row>
    <row r="1048330" spans="1:1">
      <c r="A1048330" s="19"/>
    </row>
    <row r="1048331" spans="1:1">
      <c r="A1048331" s="19"/>
    </row>
    <row r="1048332" spans="1:1">
      <c r="A1048332" s="19"/>
    </row>
    <row r="1048333" spans="1:1">
      <c r="A1048333" s="19"/>
    </row>
    <row r="1048334" spans="1:1">
      <c r="A1048334" s="19"/>
    </row>
    <row r="1048335" spans="1:1">
      <c r="A1048335" s="19"/>
    </row>
    <row r="1048336" spans="1:1">
      <c r="A1048336" s="19"/>
    </row>
    <row r="1048337" spans="1:1">
      <c r="A1048337" s="19"/>
    </row>
    <row r="1048338" spans="1:1">
      <c r="A1048338" s="19"/>
    </row>
    <row r="1048339" spans="1:1">
      <c r="A1048339" s="19"/>
    </row>
    <row r="1048340" spans="1:1">
      <c r="A1048340" s="19"/>
    </row>
    <row r="1048341" spans="1:1">
      <c r="A1048341" s="19"/>
    </row>
    <row r="1048342" spans="1:1">
      <c r="A1048342" s="19"/>
    </row>
    <row r="1048343" spans="1:1">
      <c r="A1048343" s="19"/>
    </row>
    <row r="1048344" spans="1:1">
      <c r="A1048344" s="19"/>
    </row>
    <row r="1048345" spans="1:1">
      <c r="A1048345" s="19"/>
    </row>
    <row r="1048346" spans="1:1">
      <c r="A1048346" s="19"/>
    </row>
    <row r="1048347" spans="1:1">
      <c r="A1048347" s="19"/>
    </row>
    <row r="1048348" spans="1:1">
      <c r="A1048348" s="19"/>
    </row>
    <row r="1048349" spans="1:1">
      <c r="A1048349" s="19"/>
    </row>
    <row r="1048350" spans="1:1">
      <c r="A1048350" s="19"/>
    </row>
    <row r="1048351" spans="1:1">
      <c r="A1048351" s="19"/>
    </row>
    <row r="1048352" spans="1:1">
      <c r="A1048352" s="19"/>
    </row>
    <row r="1048353" spans="1:1">
      <c r="A1048353" s="19"/>
    </row>
    <row r="1048354" spans="1:1">
      <c r="A1048354" s="19"/>
    </row>
    <row r="1048355" spans="1:1">
      <c r="A1048355" s="19"/>
    </row>
    <row r="1048356" spans="1:1">
      <c r="A1048356" s="19"/>
    </row>
    <row r="1048357" spans="1:1">
      <c r="A1048357" s="19"/>
    </row>
    <row r="1048358" spans="1:1">
      <c r="A1048358" s="19"/>
    </row>
    <row r="1048359" spans="1:1">
      <c r="A1048359" s="19"/>
    </row>
    <row r="1048360" spans="1:1">
      <c r="A1048360" s="19"/>
    </row>
    <row r="1048361" spans="1:1">
      <c r="A1048361" s="19"/>
    </row>
    <row r="1048362" spans="1:1">
      <c r="A1048362" s="19"/>
    </row>
    <row r="1048363" spans="1:1">
      <c r="A1048363" s="19"/>
    </row>
    <row r="1048364" spans="1:1">
      <c r="A1048364" s="19"/>
    </row>
    <row r="1048365" spans="1:1">
      <c r="A1048365" s="19"/>
    </row>
    <row r="1048366" spans="1:1">
      <c r="A1048366" s="19"/>
    </row>
    <row r="1048367" spans="1:1">
      <c r="A1048367" s="19"/>
    </row>
    <row r="1048368" spans="1:1">
      <c r="A1048368" s="19"/>
    </row>
    <row r="1048369" spans="1:1">
      <c r="A1048369" s="19"/>
    </row>
    <row r="1048370" spans="1:1">
      <c r="A1048370" s="19"/>
    </row>
    <row r="1048371" spans="1:1">
      <c r="A1048371" s="19"/>
    </row>
    <row r="1048372" spans="1:1">
      <c r="A1048372" s="19"/>
    </row>
    <row r="1048373" spans="1:1">
      <c r="A1048373" s="19"/>
    </row>
    <row r="1048374" spans="1:1">
      <c r="A1048374" s="19"/>
    </row>
    <row r="1048375" spans="1:1">
      <c r="A1048375" s="19"/>
    </row>
    <row r="1048376" spans="1:1">
      <c r="A1048376" s="19"/>
    </row>
    <row r="1048377" spans="1:1">
      <c r="A1048377" s="19"/>
    </row>
    <row r="1048378" spans="1:1">
      <c r="A1048378" s="19"/>
    </row>
    <row r="1048379" spans="1:1">
      <c r="A1048379" s="19"/>
    </row>
    <row r="1048380" spans="1:1">
      <c r="A1048380" s="19"/>
    </row>
    <row r="1048381" spans="1:1">
      <c r="A1048381" s="19"/>
    </row>
    <row r="1048382" spans="1:1">
      <c r="A1048382" s="19"/>
    </row>
    <row r="1048383" spans="1:1">
      <c r="A1048383" s="19"/>
    </row>
    <row r="1048384" spans="1:1">
      <c r="A1048384" s="19"/>
    </row>
    <row r="1048385" spans="1:1">
      <c r="A1048385" s="19"/>
    </row>
    <row r="1048386" spans="1:1">
      <c r="A1048386" s="19"/>
    </row>
    <row r="1048387" spans="1:1">
      <c r="A1048387" s="19"/>
    </row>
    <row r="1048388" spans="1:1">
      <c r="A1048388" s="19"/>
    </row>
    <row r="1048389" spans="1:1">
      <c r="A1048389" s="19"/>
    </row>
    <row r="1048390" spans="1:1">
      <c r="A1048390" s="19"/>
    </row>
    <row r="1048391" spans="1:1">
      <c r="A1048391" s="19"/>
    </row>
    <row r="1048392" spans="1:1">
      <c r="A1048392" s="19"/>
    </row>
    <row r="1048393" spans="1:1">
      <c r="A1048393" s="19"/>
    </row>
    <row r="1048394" spans="1:1">
      <c r="A1048394" s="19"/>
    </row>
    <row r="1048395" spans="1:1">
      <c r="A1048395" s="19"/>
    </row>
    <row r="1048396" spans="1:1">
      <c r="A1048396" s="19"/>
    </row>
    <row r="1048397" spans="1:1">
      <c r="A1048397" s="19"/>
    </row>
    <row r="1048398" spans="1:1">
      <c r="A1048398" s="19"/>
    </row>
    <row r="1048399" spans="1:1">
      <c r="A1048399" s="19"/>
    </row>
    <row r="1048400" spans="1:1">
      <c r="A1048400" s="19"/>
    </row>
    <row r="1048401" spans="1:1">
      <c r="A1048401" s="19"/>
    </row>
    <row r="1048402" spans="1:1">
      <c r="A1048402" s="19"/>
    </row>
    <row r="1048403" spans="1:1">
      <c r="A1048403" s="19"/>
    </row>
    <row r="1048404" spans="1:1">
      <c r="A1048404" s="19"/>
    </row>
    <row r="1048405" spans="1:1">
      <c r="A1048405" s="19"/>
    </row>
    <row r="1048406" spans="1:1">
      <c r="A1048406" s="19"/>
    </row>
    <row r="1048407" spans="1:1">
      <c r="A1048407" s="19"/>
    </row>
    <row r="1048408" spans="1:1">
      <c r="A1048408" s="19"/>
    </row>
    <row r="1048409" spans="1:1">
      <c r="A1048409" s="19"/>
    </row>
    <row r="1048410" spans="1:1">
      <c r="A1048410" s="19"/>
    </row>
    <row r="1048411" spans="1:1">
      <c r="A1048411" s="19"/>
    </row>
    <row r="1048412" spans="1:1">
      <c r="A1048412" s="19"/>
    </row>
    <row r="1048413" spans="1:1">
      <c r="A1048413" s="19"/>
    </row>
    <row r="1048414" spans="1:1">
      <c r="A1048414" s="19"/>
    </row>
    <row r="1048415" spans="1:1">
      <c r="A1048415" s="19"/>
    </row>
    <row r="1048416" spans="1:1">
      <c r="A1048416" s="19"/>
    </row>
    <row r="1048417" spans="1:1">
      <c r="A1048417" s="19"/>
    </row>
    <row r="1048418" spans="1:1">
      <c r="A1048418" s="19"/>
    </row>
    <row r="1048419" spans="1:1">
      <c r="A1048419" s="19"/>
    </row>
    <row r="1048420" spans="1:1">
      <c r="A1048420" s="19"/>
    </row>
    <row r="1048421" spans="1:1">
      <c r="A1048421" s="19"/>
    </row>
    <row r="1048422" spans="1:1">
      <c r="A1048422" s="19"/>
    </row>
    <row r="1048423" spans="1:1">
      <c r="A1048423" s="19"/>
    </row>
    <row r="1048424" spans="1:1">
      <c r="A1048424" s="19"/>
    </row>
    <row r="1048425" spans="1:1">
      <c r="A1048425" s="19"/>
    </row>
    <row r="1048426" spans="1:1">
      <c r="A1048426" s="19"/>
    </row>
    <row r="1048427" spans="1:1">
      <c r="A1048427" s="19"/>
    </row>
    <row r="1048428" spans="1:1">
      <c r="A1048428" s="19"/>
    </row>
    <row r="1048429" spans="1:1">
      <c r="A1048429" s="19"/>
    </row>
    <row r="1048430" spans="1:1">
      <c r="A1048430" s="19"/>
    </row>
    <row r="1048431" spans="1:1">
      <c r="A1048431" s="19"/>
    </row>
    <row r="1048432" spans="1:1">
      <c r="A1048432" s="19"/>
    </row>
    <row r="1048433" spans="1:1">
      <c r="A1048433" s="19"/>
    </row>
    <row r="1048434" spans="1:1">
      <c r="A1048434" s="19"/>
    </row>
    <row r="1048435" spans="1:1">
      <c r="A1048435" s="19"/>
    </row>
    <row r="1048436" spans="1:1">
      <c r="A1048436" s="19"/>
    </row>
    <row r="1048437" spans="1:1">
      <c r="A1048437" s="19"/>
    </row>
    <row r="1048438" spans="1:1">
      <c r="A1048438" s="19"/>
    </row>
    <row r="1048439" spans="1:1">
      <c r="A1048439" s="19"/>
    </row>
    <row r="1048440" spans="1:1">
      <c r="A1048440" s="19"/>
    </row>
    <row r="1048441" spans="1:1">
      <c r="A1048441" s="19"/>
    </row>
    <row r="1048442" spans="1:1">
      <c r="A1048442" s="19"/>
    </row>
    <row r="1048443" spans="1:1">
      <c r="A1048443" s="19"/>
    </row>
    <row r="1048444" spans="1:1">
      <c r="A1048444" s="19"/>
    </row>
    <row r="1048445" spans="1:1">
      <c r="A1048445" s="19"/>
    </row>
    <row r="1048446" spans="1:1">
      <c r="A1048446" s="19"/>
    </row>
    <row r="1048447" spans="1:1">
      <c r="A1048447" s="19"/>
    </row>
    <row r="1048448" spans="1:1">
      <c r="A1048448" s="19"/>
    </row>
    <row r="1048449" spans="1:1">
      <c r="A1048449" s="19"/>
    </row>
    <row r="1048450" spans="1:1">
      <c r="A1048450" s="19"/>
    </row>
    <row r="1048451" spans="1:1">
      <c r="A1048451" s="19"/>
    </row>
    <row r="1048452" spans="1:1">
      <c r="A1048452" s="19"/>
    </row>
    <row r="1048453" spans="1:1">
      <c r="A1048453" s="19"/>
    </row>
    <row r="1048454" spans="1:1">
      <c r="A1048454" s="19"/>
    </row>
    <row r="1048455" spans="1:1">
      <c r="A1048455" s="19"/>
    </row>
    <row r="1048456" spans="1:1">
      <c r="A1048456" s="19"/>
    </row>
    <row r="1048457" spans="1:1">
      <c r="A1048457" s="19"/>
    </row>
    <row r="1048458" spans="1:1">
      <c r="A1048458" s="19"/>
    </row>
    <row r="1048459" spans="1:1">
      <c r="A1048459" s="19"/>
    </row>
    <row r="1048460" spans="1:1">
      <c r="A1048460" s="19"/>
    </row>
    <row r="1048461" spans="1:1">
      <c r="A1048461" s="19"/>
    </row>
    <row r="1048462" spans="1:1">
      <c r="A1048462" s="19"/>
    </row>
    <row r="1048463" spans="1:1">
      <c r="A1048463" s="19"/>
    </row>
    <row r="1048464" spans="1:1">
      <c r="A1048464" s="19"/>
    </row>
    <row r="1048465" spans="1:1">
      <c r="A1048465" s="19"/>
    </row>
    <row r="1048466" spans="1:1">
      <c r="A1048466" s="19"/>
    </row>
    <row r="1048467" spans="1:1">
      <c r="A1048467" s="19"/>
    </row>
    <row r="1048468" spans="1:1">
      <c r="A1048468" s="19"/>
    </row>
    <row r="1048469" spans="1:1">
      <c r="A1048469" s="19"/>
    </row>
    <row r="1048470" spans="1:1">
      <c r="A1048470" s="19"/>
    </row>
    <row r="1048471" spans="1:1">
      <c r="A1048471" s="19"/>
    </row>
    <row r="1048472" spans="1:1">
      <c r="A1048472" s="19"/>
    </row>
    <row r="1048473" spans="1:1">
      <c r="A1048473" s="19"/>
    </row>
    <row r="1048474" spans="1:1">
      <c r="A1048474" s="19"/>
    </row>
    <row r="1048475" spans="1:1">
      <c r="A1048475" s="19"/>
    </row>
    <row r="1048476" spans="1:1">
      <c r="A1048476" s="19"/>
    </row>
    <row r="1048477" spans="1:1">
      <c r="A1048477" s="19"/>
    </row>
    <row r="1048478" spans="1:1">
      <c r="A1048478" s="19"/>
    </row>
    <row r="1048479" spans="1:1">
      <c r="A1048479" s="19"/>
    </row>
    <row r="1048480" spans="1:1">
      <c r="A1048480" s="19"/>
    </row>
    <row r="1048481" spans="1:1">
      <c r="A1048481" s="19"/>
    </row>
    <row r="1048482" spans="1:1">
      <c r="A1048482" s="19"/>
    </row>
    <row r="1048483" spans="1:1">
      <c r="A1048483" s="19"/>
    </row>
    <row r="1048484" spans="1:1">
      <c r="A1048484" s="19"/>
    </row>
    <row r="1048485" spans="1:1">
      <c r="A1048485" s="19"/>
    </row>
    <row r="1048486" spans="1:1">
      <c r="A1048486" s="19"/>
    </row>
    <row r="1048487" spans="1:1">
      <c r="A1048487" s="19"/>
    </row>
    <row r="1048488" spans="1:1">
      <c r="A1048488" s="19"/>
    </row>
    <row r="1048489" spans="1:1">
      <c r="A1048489" s="19"/>
    </row>
    <row r="1048490" spans="1:1">
      <c r="A1048490" s="19"/>
    </row>
    <row r="1048491" spans="1:1">
      <c r="A1048491" s="19"/>
    </row>
    <row r="1048492" spans="1:1">
      <c r="A1048492" s="19"/>
    </row>
    <row r="1048493" spans="1:1">
      <c r="A1048493" s="19"/>
    </row>
    <row r="1048494" spans="1:1">
      <c r="A1048494" s="19"/>
    </row>
    <row r="1048495" spans="1:1">
      <c r="A1048495" s="19"/>
    </row>
    <row r="1048496" spans="1:1">
      <c r="A1048496" s="19"/>
    </row>
    <row r="1048497" spans="1:1">
      <c r="A1048497" s="19"/>
    </row>
    <row r="1048498" spans="1:1">
      <c r="A1048498" s="19"/>
    </row>
    <row r="1048499" spans="1:1">
      <c r="A1048499" s="19"/>
    </row>
    <row r="1048500" spans="1:1">
      <c r="A1048500" s="19"/>
    </row>
    <row r="1048501" spans="1:1">
      <c r="A1048501" s="19"/>
    </row>
    <row r="1048502" spans="1:1">
      <c r="A1048502" s="19"/>
    </row>
    <row r="1048503" spans="1:1">
      <c r="A1048503" s="19"/>
    </row>
    <row r="1048504" spans="1:1">
      <c r="A1048504" s="19"/>
    </row>
    <row r="1048505" spans="1:1">
      <c r="A1048505" s="19"/>
    </row>
    <row r="1048506" spans="1:1">
      <c r="A1048506" s="19"/>
    </row>
    <row r="1048507" spans="1:1">
      <c r="A1048507" s="19"/>
    </row>
    <row r="1048508" spans="1:1">
      <c r="A1048508" s="19"/>
    </row>
    <row r="1048509" spans="1:1">
      <c r="A1048509" s="19"/>
    </row>
    <row r="1048510" spans="1:1">
      <c r="A1048510" s="19"/>
    </row>
    <row r="1048511" spans="1:1">
      <c r="A1048511" s="19"/>
    </row>
    <row r="1048512" spans="1:1">
      <c r="A1048512" s="19"/>
    </row>
    <row r="1048513" spans="1:1">
      <c r="A1048513" s="19"/>
    </row>
    <row r="1048514" spans="1:1">
      <c r="A1048514" s="19"/>
    </row>
    <row r="1048515" spans="1:1">
      <c r="A1048515" s="19"/>
    </row>
    <row r="1048516" spans="1:1">
      <c r="A1048516" s="19"/>
    </row>
    <row r="1048517" spans="1:1">
      <c r="A1048517" s="19"/>
    </row>
    <row r="1048518" spans="1:1">
      <c r="A1048518" s="19"/>
    </row>
    <row r="1048519" spans="1:1">
      <c r="A1048519" s="19"/>
    </row>
    <row r="1048520" spans="1:1">
      <c r="A1048520" s="19"/>
    </row>
    <row r="1048521" spans="1:1">
      <c r="A1048521" s="19"/>
    </row>
    <row r="1048522" spans="1:1">
      <c r="A1048522" s="19"/>
    </row>
    <row r="1048523" spans="1:1">
      <c r="A1048523" s="19"/>
    </row>
    <row r="1048524" spans="1:1">
      <c r="A1048524" s="19"/>
    </row>
    <row r="1048525" spans="1:1">
      <c r="A1048525" s="19"/>
    </row>
    <row r="1048526" spans="1:1">
      <c r="A1048526" s="19"/>
    </row>
    <row r="1048527" spans="1:1">
      <c r="A1048527" s="19"/>
    </row>
    <row r="1048528" spans="1:1">
      <c r="A1048528" s="19"/>
    </row>
    <row r="1048529" spans="1:1">
      <c r="A1048529" s="19"/>
    </row>
    <row r="1048530" spans="1:1">
      <c r="A1048530" s="19"/>
    </row>
    <row r="1048531" spans="1:1">
      <c r="A1048531" s="19"/>
    </row>
    <row r="1048532" spans="1:1">
      <c r="A1048532" s="19"/>
    </row>
    <row r="1048533" spans="1:1">
      <c r="A1048533" s="19"/>
    </row>
    <row r="1048534" spans="1:1">
      <c r="A1048534" s="19"/>
    </row>
    <row r="1048535" spans="1:1">
      <c r="A1048535" s="19"/>
    </row>
    <row r="1048536" spans="1:1">
      <c r="A1048536" s="19"/>
    </row>
    <row r="1048537" spans="1:1">
      <c r="A1048537" s="19"/>
    </row>
    <row r="1048538" spans="1:1">
      <c r="A1048538" s="19"/>
    </row>
    <row r="1048539" spans="1:1">
      <c r="A1048539" s="19"/>
    </row>
    <row r="1048540" spans="1:1">
      <c r="A1048540" s="19"/>
    </row>
    <row r="1048541" spans="1:1">
      <c r="A1048541" s="19"/>
    </row>
    <row r="1048542" spans="1:1">
      <c r="A1048542" s="19"/>
    </row>
    <row r="1048543" spans="1:1">
      <c r="A1048543" s="19"/>
    </row>
    <row r="1048544" spans="1:1">
      <c r="A1048544" s="19"/>
    </row>
    <row r="1048545" spans="1:1">
      <c r="A1048545" s="19"/>
    </row>
    <row r="1048546" spans="1:1">
      <c r="A1048546" s="19"/>
    </row>
    <row r="1048547" spans="1:1">
      <c r="A1048547" s="19"/>
    </row>
    <row r="1048548" spans="1:1">
      <c r="A1048548" s="19"/>
    </row>
    <row r="1048549" spans="1:1">
      <c r="A1048549" s="19"/>
    </row>
    <row r="1048550" spans="1:1">
      <c r="A1048550" s="19"/>
    </row>
    <row r="1048551" spans="1:1">
      <c r="A1048551" s="19"/>
    </row>
    <row r="1048552" spans="1:1">
      <c r="A1048552" s="19"/>
    </row>
    <row r="1048553" spans="1:1">
      <c r="A1048553" s="19"/>
    </row>
    <row r="1048554" spans="1:1">
      <c r="A1048554" s="19"/>
    </row>
    <row r="1048555" spans="1:1">
      <c r="A1048555" s="19"/>
    </row>
    <row r="1048556" spans="1:1">
      <c r="A1048556" s="19"/>
    </row>
    <row r="1048557" spans="1:1">
      <c r="A1048557" s="19"/>
    </row>
    <row r="1048558" spans="1:1">
      <c r="A1048558" s="19"/>
    </row>
    <row r="1048559" spans="1:1">
      <c r="A1048559" s="19"/>
    </row>
    <row r="1048560" spans="1:1">
      <c r="A1048560" s="19"/>
    </row>
    <row r="1048561" spans="1:1">
      <c r="A1048561" s="19"/>
    </row>
    <row r="1048562" spans="1:1">
      <c r="A1048562" s="19"/>
    </row>
    <row r="1048563" spans="1:1">
      <c r="A1048563" s="19"/>
    </row>
    <row r="1048564" spans="1:1">
      <c r="A1048564" s="19"/>
    </row>
    <row r="1048565" spans="1:1">
      <c r="A1048565" s="19"/>
    </row>
    <row r="1048566" spans="1:1">
      <c r="A1048566" s="19"/>
    </row>
    <row r="1048567" spans="1:1">
      <c r="A1048567" s="19"/>
    </row>
    <row r="1048568" spans="1:1">
      <c r="A1048568" s="19"/>
    </row>
    <row r="1048569" spans="1:1">
      <c r="A1048569" s="19"/>
    </row>
    <row r="1048570" spans="1:1">
      <c r="A1048570" s="19"/>
    </row>
    <row r="1048571" spans="1:1">
      <c r="A1048571" s="19"/>
    </row>
    <row r="1048572" spans="1:1">
      <c r="A1048572" s="19"/>
    </row>
    <row r="1048573" spans="1:1">
      <c r="A1048573" s="19"/>
    </row>
    <row r="1048574" spans="1:1">
      <c r="A1048574" s="19"/>
    </row>
  </sheetData>
  <phoneticPr fontId="6" type="noConversion"/>
  <conditionalFormatting sqref="A2:A400 A1243:A1043125">
    <cfRule type="containsText" dxfId="36" priority="3" operator="containsText" text="10.-12.11.2023">
      <formula>NOT(ISERROR(SEARCH("10.-12.11.2023",A2)))</formula>
    </cfRule>
    <cfRule type="containsText" dxfId="35" priority="4" operator="containsText" text="10.-12.11.2023">
      <formula>NOT(ISERROR(SEARCH("10.-12.11.2023",A2)))</formula>
    </cfRule>
    <cfRule type="containsText" dxfId="34" priority="5" operator="containsText" text="1.-3.12.2023">
      <formula>NOT(ISERROR(SEARCH("1.-3.12.2023",A2)))</formula>
    </cfRule>
  </conditionalFormatting>
  <conditionalFormatting sqref="A2:A400">
    <cfRule type="containsText" dxfId="33" priority="1" operator="containsText" text="24.-26.11.2023">
      <formula>NOT(ISERROR(SEARCH("24.-26.11.2023",A2)))</formula>
    </cfRule>
  </conditionalFormatting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CC10EB55-C8BD-4E7C-9389-FC0781BB6AAB}">
            <xm:f>NOT(ISERROR(SEARCH($A$2,A2)))</xm:f>
            <xm:f>$A$2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5" tint="0.79998168889431442"/>
                </patternFill>
              </fill>
            </x14:dxf>
          </x14:cfRule>
          <xm:sqref>A2:A400 A1243:A1043125</xm:sqref>
        </x14:conditionalFormatting>
        <x14:conditionalFormatting xmlns:xm="http://schemas.microsoft.com/office/excel/2006/main">
          <x14:cfRule type="containsText" priority="2" operator="containsText" id="{D50AB6BE-3EEC-4736-8D44-28E43F8B7BD8}">
            <xm:f>NOT(ISERROR(SEARCH($A$163,A2)))</xm:f>
            <xm:f>$A$163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A2:A400 A199:XFD199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Treglerová</dc:creator>
  <cp:keywords/>
  <dc:description/>
  <cp:lastModifiedBy>Michaela Treglerová</cp:lastModifiedBy>
  <cp:revision/>
  <dcterms:created xsi:type="dcterms:W3CDTF">2024-02-28T10:52:15Z</dcterms:created>
  <dcterms:modified xsi:type="dcterms:W3CDTF">2024-02-28T10:53:49Z</dcterms:modified>
  <cp:category/>
  <cp:contentStatus/>
</cp:coreProperties>
</file>